
<file path=[Content_Types].xml><?xml version="1.0" encoding="utf-8"?>
<Types xmlns="http://schemas.openxmlformats.org/package/2006/content-types">
  <Default Extension="xml" ContentType="application/xml"/>
  <Default Extension="png" ContentType="image/p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28810"/>
  <workbookPr filterPrivacy="1" autoCompressPictures="0"/>
  <mc:AlternateContent xmlns:mc="http://schemas.openxmlformats.org/markup-compatibility/2006">
    <mc:Choice Requires="x15">
      <x15ac:absPath xmlns:x15ac="http://schemas.microsoft.com/office/spreadsheetml/2010/11/ac" url="/Users/annasanford/Desktop/"/>
    </mc:Choice>
  </mc:AlternateContent>
  <bookViews>
    <workbookView xWindow="0" yWindow="460" windowWidth="19140" windowHeight="6460" tabRatio="915"/>
  </bookViews>
  <sheets>
    <sheet name="Cover " sheetId="23" r:id="rId1"/>
    <sheet name="2011 SA full table (step 1)" sheetId="2" r:id="rId2"/>
    <sheet name="2011 SA value added (step 2)" sheetId="5" r:id="rId3"/>
    <sheet name="2011 SA Employment (step 3)" sheetId="22" r:id="rId4"/>
    <sheet name="Reclassification (step 4)" sheetId="20" r:id="rId5"/>
    <sheet name="2011 SA dim2 (step 5)" sheetId="21" r:id="rId6"/>
    <sheet name="2011 SA IO table_small (step 6)" sheetId="3" r:id="rId7"/>
    <sheet name="2011 SA tech (step 7)" sheetId="6" r:id="rId8"/>
    <sheet name="2011 SA output mult (step 8)" sheetId="7" r:id="rId9"/>
    <sheet name="SA multipliers (steps 9 and 10)" sheetId="8" r:id="rId10"/>
    <sheet name="Generic example" sheetId="1" r:id="rId11"/>
  </sheets>
  <calcPr calcId="162913" concurrentCalc="0"/>
  <extLst>
    <ext xmlns:x14="http://schemas.microsoft.com/office/spreadsheetml/2009/9/main" uri="{79F54976-1DA5-4618-B147-4CDE4B953A38}">
      <x14:workbookPr defaultImageDpi="330"/>
    </ext>
    <ext xmlns:mx="http://schemas.microsoft.com/office/mac/excel/2008/main" uri="{7523E5D3-25F3-A5E0-1632-64F254C22452}">
      <mx:ArchID Flags="2"/>
    </ext>
  </extLst>
</workbook>
</file>

<file path=xl/calcChain.xml><?xml version="1.0" encoding="utf-8"?>
<calcChain xmlns="http://schemas.openxmlformats.org/spreadsheetml/2006/main">
  <c r="B7" i="22" l="1"/>
  <c r="C8" i="8"/>
  <c r="E7" i="21"/>
  <c r="D6" i="3"/>
  <c r="E8" i="21"/>
  <c r="D7" i="3"/>
  <c r="E9" i="21"/>
  <c r="E10" i="21"/>
  <c r="E11" i="21"/>
  <c r="E12" i="21"/>
  <c r="E13" i="21"/>
  <c r="E14" i="21"/>
  <c r="E15" i="21"/>
  <c r="E16" i="21"/>
  <c r="E17" i="21"/>
  <c r="E18" i="21"/>
  <c r="E19" i="21"/>
  <c r="E20" i="21"/>
  <c r="E21" i="21"/>
  <c r="E22"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E56" i="21"/>
  <c r="E57" i="21"/>
  <c r="E58" i="21"/>
  <c r="E59" i="21"/>
  <c r="E60" i="21"/>
  <c r="E61" i="21"/>
  <c r="E62" i="21"/>
  <c r="E63" i="21"/>
  <c r="E64" i="21"/>
  <c r="E65" i="21"/>
  <c r="E66" i="21"/>
  <c r="E67" i="21"/>
  <c r="E68" i="21"/>
  <c r="E69" i="21"/>
  <c r="E70" i="21"/>
  <c r="E71" i="21"/>
  <c r="E72" i="21"/>
  <c r="E73" i="21"/>
  <c r="D8" i="3"/>
  <c r="D9" i="3"/>
  <c r="D10" i="3"/>
  <c r="D11" i="3"/>
  <c r="D12" i="3"/>
  <c r="D13" i="3"/>
  <c r="D14" i="3"/>
  <c r="D15" i="3"/>
  <c r="E74" i="21"/>
  <c r="D16" i="3"/>
  <c r="D17" i="3"/>
  <c r="D18" i="3"/>
  <c r="D19" i="3"/>
  <c r="C9" i="8"/>
  <c r="C10" i="8"/>
  <c r="C7" i="22"/>
  <c r="D8" i="8"/>
  <c r="F7" i="21"/>
  <c r="E6" i="3"/>
  <c r="F8" i="21"/>
  <c r="E7" i="3"/>
  <c r="F9" i="21"/>
  <c r="F10" i="21"/>
  <c r="F11" i="21"/>
  <c r="F12" i="21"/>
  <c r="F13" i="21"/>
  <c r="F14" i="21"/>
  <c r="F15" i="21"/>
  <c r="F16" i="21"/>
  <c r="F17" i="21"/>
  <c r="F18" i="21"/>
  <c r="F19" i="21"/>
  <c r="F20" i="21"/>
  <c r="F21" i="21"/>
  <c r="F22" i="21"/>
  <c r="F23" i="21"/>
  <c r="F24" i="21"/>
  <c r="F25" i="21"/>
  <c r="F26" i="21"/>
  <c r="F27" i="21"/>
  <c r="F28" i="21"/>
  <c r="F29" i="21"/>
  <c r="F30" i="21"/>
  <c r="F31" i="21"/>
  <c r="F32" i="21"/>
  <c r="F33" i="21"/>
  <c r="F34" i="21"/>
  <c r="F35" i="21"/>
  <c r="F36" i="21"/>
  <c r="F37" i="21"/>
  <c r="F38" i="21"/>
  <c r="F39" i="21"/>
  <c r="F40" i="21"/>
  <c r="F41" i="21"/>
  <c r="F42" i="21"/>
  <c r="F43" i="21"/>
  <c r="F44" i="21"/>
  <c r="F45" i="21"/>
  <c r="F46" i="21"/>
  <c r="F47" i="21"/>
  <c r="F48" i="21"/>
  <c r="F49" i="21"/>
  <c r="F50" i="21"/>
  <c r="F51" i="21"/>
  <c r="F52" i="21"/>
  <c r="F53" i="21"/>
  <c r="F54" i="21"/>
  <c r="F55" i="21"/>
  <c r="F56" i="21"/>
  <c r="F57" i="21"/>
  <c r="F58" i="21"/>
  <c r="F59" i="21"/>
  <c r="F60" i="21"/>
  <c r="F61" i="21"/>
  <c r="F62" i="21"/>
  <c r="F63" i="21"/>
  <c r="F64" i="21"/>
  <c r="F65" i="21"/>
  <c r="F66" i="21"/>
  <c r="F67" i="21"/>
  <c r="F68" i="21"/>
  <c r="F69" i="21"/>
  <c r="F70" i="21"/>
  <c r="F71" i="21"/>
  <c r="F72" i="21"/>
  <c r="F73" i="21"/>
  <c r="E8" i="3"/>
  <c r="E9" i="3"/>
  <c r="E10" i="3"/>
  <c r="E11" i="3"/>
  <c r="E12" i="3"/>
  <c r="E13" i="3"/>
  <c r="E14" i="3"/>
  <c r="E15" i="3"/>
  <c r="F74" i="21"/>
  <c r="E16" i="3"/>
  <c r="E17" i="3"/>
  <c r="E18" i="3"/>
  <c r="E19" i="3"/>
  <c r="D9" i="8"/>
  <c r="D10" i="8"/>
  <c r="D7" i="22"/>
  <c r="E8" i="8"/>
  <c r="G7" i="21"/>
  <c r="F6" i="3"/>
  <c r="G8" i="21"/>
  <c r="F7" i="3"/>
  <c r="G9" i="21"/>
  <c r="G10" i="21"/>
  <c r="G11" i="21"/>
  <c r="G12" i="21"/>
  <c r="G13" i="21"/>
  <c r="G14" i="21"/>
  <c r="G15" i="21"/>
  <c r="G16" i="21"/>
  <c r="G17" i="21"/>
  <c r="G18" i="21"/>
  <c r="G19" i="21"/>
  <c r="G20" i="21"/>
  <c r="G21" i="21"/>
  <c r="G22" i="21"/>
  <c r="G23" i="21"/>
  <c r="G24" i="21"/>
  <c r="G25" i="21"/>
  <c r="G26" i="21"/>
  <c r="G27" i="21"/>
  <c r="G28" i="21"/>
  <c r="G29" i="21"/>
  <c r="G30" i="21"/>
  <c r="G31" i="21"/>
  <c r="G32" i="21"/>
  <c r="G33" i="21"/>
  <c r="G34" i="21"/>
  <c r="G35" i="21"/>
  <c r="G36" i="21"/>
  <c r="G37" i="21"/>
  <c r="G38" i="21"/>
  <c r="G39" i="21"/>
  <c r="G40" i="21"/>
  <c r="G41" i="21"/>
  <c r="G42" i="21"/>
  <c r="G43" i="21"/>
  <c r="G44" i="21"/>
  <c r="G45" i="21"/>
  <c r="G46" i="21"/>
  <c r="G47" i="21"/>
  <c r="G48" i="21"/>
  <c r="G49" i="21"/>
  <c r="G50" i="21"/>
  <c r="G51" i="21"/>
  <c r="G52" i="21"/>
  <c r="G53" i="21"/>
  <c r="G54" i="21"/>
  <c r="G55" i="21"/>
  <c r="G56" i="21"/>
  <c r="G57" i="21"/>
  <c r="G58" i="21"/>
  <c r="G59" i="21"/>
  <c r="G60" i="21"/>
  <c r="G61" i="21"/>
  <c r="G62" i="21"/>
  <c r="G63" i="21"/>
  <c r="G64" i="21"/>
  <c r="G65" i="21"/>
  <c r="G66" i="21"/>
  <c r="G67" i="21"/>
  <c r="G68" i="21"/>
  <c r="G69" i="21"/>
  <c r="G70" i="21"/>
  <c r="G71" i="21"/>
  <c r="G72" i="21"/>
  <c r="G73" i="21"/>
  <c r="F8" i="3"/>
  <c r="F9" i="3"/>
  <c r="F10" i="3"/>
  <c r="F11" i="3"/>
  <c r="F12" i="3"/>
  <c r="F13" i="3"/>
  <c r="F14" i="3"/>
  <c r="F15" i="3"/>
  <c r="G74" i="21"/>
  <c r="F16" i="3"/>
  <c r="F17" i="3"/>
  <c r="F18" i="3"/>
  <c r="F19" i="3"/>
  <c r="E9" i="8"/>
  <c r="E10" i="8"/>
  <c r="E7" i="22"/>
  <c r="F8" i="8"/>
  <c r="H7" i="21"/>
  <c r="G6" i="3"/>
  <c r="H8" i="21"/>
  <c r="G7" i="3"/>
  <c r="H9" i="21"/>
  <c r="H10" i="21"/>
  <c r="H11" i="21"/>
  <c r="H12" i="21"/>
  <c r="H13" i="21"/>
  <c r="H14" i="21"/>
  <c r="H15" i="21"/>
  <c r="H16" i="21"/>
  <c r="H17" i="21"/>
  <c r="H18" i="21"/>
  <c r="H19" i="21"/>
  <c r="H20" i="21"/>
  <c r="H21" i="21"/>
  <c r="H22" i="21"/>
  <c r="H23" i="21"/>
  <c r="H24" i="21"/>
  <c r="H25" i="21"/>
  <c r="H26" i="21"/>
  <c r="H27" i="21"/>
  <c r="H28" i="21"/>
  <c r="H29" i="21"/>
  <c r="H30" i="21"/>
  <c r="H31" i="21"/>
  <c r="H32" i="21"/>
  <c r="H33" i="21"/>
  <c r="H34" i="21"/>
  <c r="H35" i="21"/>
  <c r="H36" i="21"/>
  <c r="H37" i="21"/>
  <c r="H38" i="21"/>
  <c r="H39" i="21"/>
  <c r="H40" i="21"/>
  <c r="H41" i="21"/>
  <c r="H42" i="21"/>
  <c r="H43" i="21"/>
  <c r="H44" i="21"/>
  <c r="H45" i="21"/>
  <c r="H46" i="21"/>
  <c r="H47" i="21"/>
  <c r="H48" i="21"/>
  <c r="H49" i="21"/>
  <c r="H50" i="21"/>
  <c r="H51" i="21"/>
  <c r="H52" i="21"/>
  <c r="H53" i="21"/>
  <c r="H54" i="21"/>
  <c r="H55" i="21"/>
  <c r="H56" i="21"/>
  <c r="H57" i="21"/>
  <c r="H58" i="21"/>
  <c r="H59" i="21"/>
  <c r="H60" i="21"/>
  <c r="H61" i="21"/>
  <c r="H62" i="21"/>
  <c r="H63" i="21"/>
  <c r="H64" i="21"/>
  <c r="H65" i="21"/>
  <c r="H66" i="21"/>
  <c r="H67" i="21"/>
  <c r="H68" i="21"/>
  <c r="H69" i="21"/>
  <c r="H70" i="21"/>
  <c r="H71" i="21"/>
  <c r="H72" i="21"/>
  <c r="H73" i="21"/>
  <c r="G8" i="3"/>
  <c r="G9" i="3"/>
  <c r="G10" i="3"/>
  <c r="G11" i="3"/>
  <c r="G12" i="3"/>
  <c r="G13" i="3"/>
  <c r="G14" i="3"/>
  <c r="G15" i="3"/>
  <c r="H74" i="21"/>
  <c r="G16" i="3"/>
  <c r="G17" i="3"/>
  <c r="G18" i="3"/>
  <c r="G19" i="3"/>
  <c r="F9" i="8"/>
  <c r="F10" i="8"/>
  <c r="F7" i="22"/>
  <c r="G8" i="8"/>
  <c r="I7" i="21"/>
  <c r="H6" i="3"/>
  <c r="I8" i="21"/>
  <c r="H7" i="3"/>
  <c r="I9" i="21"/>
  <c r="I10" i="21"/>
  <c r="I11" i="21"/>
  <c r="I12" i="21"/>
  <c r="I13" i="21"/>
  <c r="I14" i="21"/>
  <c r="I15" i="21"/>
  <c r="I16" i="21"/>
  <c r="I17" i="21"/>
  <c r="I18" i="21"/>
  <c r="I19" i="21"/>
  <c r="I20" i="21"/>
  <c r="I21" i="21"/>
  <c r="I22" i="21"/>
  <c r="I23" i="21"/>
  <c r="I24" i="21"/>
  <c r="I25" i="21"/>
  <c r="I26" i="21"/>
  <c r="I27" i="21"/>
  <c r="I28" i="21"/>
  <c r="I29" i="21"/>
  <c r="I30" i="21"/>
  <c r="I31" i="21"/>
  <c r="I32" i="21"/>
  <c r="I33" i="21"/>
  <c r="I34" i="21"/>
  <c r="I35" i="21"/>
  <c r="I36" i="21"/>
  <c r="I37" i="21"/>
  <c r="I38" i="21"/>
  <c r="I39" i="21"/>
  <c r="I40" i="21"/>
  <c r="I41" i="21"/>
  <c r="I42" i="21"/>
  <c r="I43" i="21"/>
  <c r="I44" i="21"/>
  <c r="I45" i="21"/>
  <c r="I46" i="21"/>
  <c r="I47" i="21"/>
  <c r="I48" i="21"/>
  <c r="I49" i="21"/>
  <c r="I50" i="21"/>
  <c r="I51" i="21"/>
  <c r="I52" i="21"/>
  <c r="I53" i="21"/>
  <c r="I54" i="21"/>
  <c r="I55" i="21"/>
  <c r="I56" i="21"/>
  <c r="I57" i="21"/>
  <c r="I58" i="21"/>
  <c r="I59" i="21"/>
  <c r="I60" i="21"/>
  <c r="I61" i="21"/>
  <c r="I62" i="21"/>
  <c r="I63" i="21"/>
  <c r="I64" i="21"/>
  <c r="I65" i="21"/>
  <c r="I66" i="21"/>
  <c r="I67" i="21"/>
  <c r="I68" i="21"/>
  <c r="I69" i="21"/>
  <c r="I70" i="21"/>
  <c r="I71" i="21"/>
  <c r="I72" i="21"/>
  <c r="I73" i="21"/>
  <c r="H8" i="3"/>
  <c r="H9" i="3"/>
  <c r="H10" i="3"/>
  <c r="H11" i="3"/>
  <c r="H12" i="3"/>
  <c r="H13" i="3"/>
  <c r="H14" i="3"/>
  <c r="H15" i="3"/>
  <c r="I74" i="21"/>
  <c r="H16" i="3"/>
  <c r="H17" i="3"/>
  <c r="H18" i="3"/>
  <c r="H19" i="3"/>
  <c r="G9" i="8"/>
  <c r="G10" i="8"/>
  <c r="G7" i="22"/>
  <c r="H8" i="8"/>
  <c r="J7" i="21"/>
  <c r="I6" i="3"/>
  <c r="J8" i="21"/>
  <c r="I7" i="3"/>
  <c r="J9" i="21"/>
  <c r="J10" i="21"/>
  <c r="J11" i="21"/>
  <c r="J12" i="21"/>
  <c r="J13" i="21"/>
  <c r="J14" i="21"/>
  <c r="J15" i="21"/>
  <c r="J16" i="21"/>
  <c r="J17" i="21"/>
  <c r="J18" i="21"/>
  <c r="J19" i="21"/>
  <c r="J20" i="21"/>
  <c r="J21" i="21"/>
  <c r="J22" i="21"/>
  <c r="J23" i="21"/>
  <c r="J24" i="21"/>
  <c r="J25" i="21"/>
  <c r="J26" i="21"/>
  <c r="J27" i="21"/>
  <c r="J28" i="21"/>
  <c r="J29" i="21"/>
  <c r="J30" i="21"/>
  <c r="J31" i="21"/>
  <c r="J32" i="21"/>
  <c r="J33" i="21"/>
  <c r="J34" i="21"/>
  <c r="J35" i="21"/>
  <c r="J36" i="21"/>
  <c r="J37" i="21"/>
  <c r="J38" i="21"/>
  <c r="J39" i="21"/>
  <c r="J40" i="21"/>
  <c r="J41" i="21"/>
  <c r="J42" i="21"/>
  <c r="J43" i="21"/>
  <c r="J44" i="21"/>
  <c r="J45" i="21"/>
  <c r="J46" i="21"/>
  <c r="J47" i="21"/>
  <c r="J48" i="21"/>
  <c r="J49" i="21"/>
  <c r="J50" i="21"/>
  <c r="J51" i="21"/>
  <c r="J52" i="21"/>
  <c r="J53" i="21"/>
  <c r="J54" i="21"/>
  <c r="J55" i="21"/>
  <c r="J56" i="21"/>
  <c r="J57" i="21"/>
  <c r="J58" i="21"/>
  <c r="J59" i="21"/>
  <c r="J60" i="21"/>
  <c r="J61" i="21"/>
  <c r="J62" i="21"/>
  <c r="J63" i="21"/>
  <c r="J64" i="21"/>
  <c r="J65" i="21"/>
  <c r="J66" i="21"/>
  <c r="J67" i="21"/>
  <c r="J68" i="21"/>
  <c r="J69" i="21"/>
  <c r="J70" i="21"/>
  <c r="J71" i="21"/>
  <c r="J72" i="21"/>
  <c r="J73" i="21"/>
  <c r="I8" i="3"/>
  <c r="I9" i="3"/>
  <c r="I10" i="3"/>
  <c r="I11" i="3"/>
  <c r="I12" i="3"/>
  <c r="I13" i="3"/>
  <c r="I14" i="3"/>
  <c r="I15" i="3"/>
  <c r="J74" i="21"/>
  <c r="I16" i="3"/>
  <c r="I17" i="3"/>
  <c r="I18" i="3"/>
  <c r="I19" i="3"/>
  <c r="H9" i="8"/>
  <c r="H10" i="8"/>
  <c r="H7" i="22"/>
  <c r="I8" i="8"/>
  <c r="K7" i="21"/>
  <c r="J6" i="3"/>
  <c r="K8" i="21"/>
  <c r="J7" i="3"/>
  <c r="K9" i="21"/>
  <c r="K10" i="21"/>
  <c r="K11" i="21"/>
  <c r="K12" i="21"/>
  <c r="K13" i="21"/>
  <c r="K14" i="21"/>
  <c r="K15" i="21"/>
  <c r="K16" i="21"/>
  <c r="K17" i="21"/>
  <c r="K18" i="21"/>
  <c r="K19" i="21"/>
  <c r="K20" i="21"/>
  <c r="K21" i="21"/>
  <c r="K22" i="21"/>
  <c r="K23" i="21"/>
  <c r="K24" i="21"/>
  <c r="K25" i="21"/>
  <c r="K26" i="21"/>
  <c r="K27" i="21"/>
  <c r="K28" i="21"/>
  <c r="K29" i="21"/>
  <c r="K30" i="21"/>
  <c r="K31" i="21"/>
  <c r="K32" i="21"/>
  <c r="K33" i="21"/>
  <c r="K34" i="21"/>
  <c r="K35" i="21"/>
  <c r="K36" i="21"/>
  <c r="K37" i="21"/>
  <c r="K38" i="21"/>
  <c r="K39" i="21"/>
  <c r="K40" i="21"/>
  <c r="K41" i="21"/>
  <c r="K42" i="21"/>
  <c r="K43" i="21"/>
  <c r="K44" i="21"/>
  <c r="K45" i="21"/>
  <c r="K46" i="21"/>
  <c r="K47" i="21"/>
  <c r="K48" i="21"/>
  <c r="K49" i="21"/>
  <c r="K50" i="21"/>
  <c r="K51" i="21"/>
  <c r="K52" i="21"/>
  <c r="K53" i="21"/>
  <c r="K54" i="21"/>
  <c r="K55" i="21"/>
  <c r="K56" i="21"/>
  <c r="K57" i="21"/>
  <c r="K58" i="21"/>
  <c r="K59" i="21"/>
  <c r="K60" i="21"/>
  <c r="K61" i="21"/>
  <c r="K62" i="21"/>
  <c r="K63" i="21"/>
  <c r="K64" i="21"/>
  <c r="K65" i="21"/>
  <c r="K66" i="21"/>
  <c r="K67" i="21"/>
  <c r="K68" i="21"/>
  <c r="K69" i="21"/>
  <c r="K70" i="21"/>
  <c r="K71" i="21"/>
  <c r="K72" i="21"/>
  <c r="K73" i="21"/>
  <c r="J8" i="3"/>
  <c r="J9" i="3"/>
  <c r="J10" i="3"/>
  <c r="J11" i="3"/>
  <c r="J12" i="3"/>
  <c r="J13" i="3"/>
  <c r="J14" i="3"/>
  <c r="J15" i="3"/>
  <c r="K74" i="21"/>
  <c r="J16" i="3"/>
  <c r="J17" i="3"/>
  <c r="J18" i="3"/>
  <c r="J19" i="3"/>
  <c r="I9" i="8"/>
  <c r="I10" i="8"/>
  <c r="I7" i="22"/>
  <c r="J8" i="8"/>
  <c r="L7" i="21"/>
  <c r="K6" i="3"/>
  <c r="L8" i="21"/>
  <c r="K7" i="3"/>
  <c r="L9" i="21"/>
  <c r="L10" i="21"/>
  <c r="L11" i="21"/>
  <c r="L12" i="21"/>
  <c r="L13" i="21"/>
  <c r="L14" i="21"/>
  <c r="L15" i="21"/>
  <c r="L16" i="21"/>
  <c r="L17" i="21"/>
  <c r="L18" i="21"/>
  <c r="L19" i="21"/>
  <c r="L20" i="21"/>
  <c r="L21" i="21"/>
  <c r="L22" i="21"/>
  <c r="L23" i="21"/>
  <c r="L24" i="21"/>
  <c r="L25" i="21"/>
  <c r="L26" i="21"/>
  <c r="L27" i="21"/>
  <c r="L28" i="21"/>
  <c r="L29" i="21"/>
  <c r="L30" i="21"/>
  <c r="L31" i="21"/>
  <c r="L32" i="21"/>
  <c r="L33" i="21"/>
  <c r="L34" i="21"/>
  <c r="L35" i="21"/>
  <c r="L36" i="21"/>
  <c r="L37" i="21"/>
  <c r="L38" i="21"/>
  <c r="L39" i="21"/>
  <c r="L40" i="21"/>
  <c r="L41" i="21"/>
  <c r="L42" i="21"/>
  <c r="L43" i="21"/>
  <c r="L44" i="21"/>
  <c r="L45" i="21"/>
  <c r="L46" i="21"/>
  <c r="L47" i="21"/>
  <c r="L48" i="21"/>
  <c r="L49" i="21"/>
  <c r="L50" i="21"/>
  <c r="L51" i="21"/>
  <c r="L52" i="21"/>
  <c r="L53" i="21"/>
  <c r="L54" i="21"/>
  <c r="L55" i="21"/>
  <c r="L56" i="21"/>
  <c r="L57" i="21"/>
  <c r="L58" i="21"/>
  <c r="L59" i="21"/>
  <c r="L60" i="21"/>
  <c r="L61" i="21"/>
  <c r="L62" i="21"/>
  <c r="L63" i="21"/>
  <c r="L64" i="21"/>
  <c r="L65" i="21"/>
  <c r="L66" i="21"/>
  <c r="L67" i="21"/>
  <c r="L68" i="21"/>
  <c r="L69" i="21"/>
  <c r="L70" i="21"/>
  <c r="L71" i="21"/>
  <c r="L72" i="21"/>
  <c r="L73" i="21"/>
  <c r="K8" i="3"/>
  <c r="K9" i="3"/>
  <c r="K10" i="3"/>
  <c r="K11" i="3"/>
  <c r="K12" i="3"/>
  <c r="K13" i="3"/>
  <c r="K14" i="3"/>
  <c r="K15" i="3"/>
  <c r="L74" i="21"/>
  <c r="K16" i="3"/>
  <c r="K17" i="3"/>
  <c r="K18" i="3"/>
  <c r="K19" i="3"/>
  <c r="J9" i="8"/>
  <c r="J10" i="8"/>
  <c r="J7" i="22"/>
  <c r="K8" i="8"/>
  <c r="M7" i="21"/>
  <c r="L6" i="3"/>
  <c r="M8" i="21"/>
  <c r="L7" i="3"/>
  <c r="M9" i="21"/>
  <c r="M10" i="21"/>
  <c r="M11" i="21"/>
  <c r="M12" i="21"/>
  <c r="M13" i="21"/>
  <c r="M14" i="21"/>
  <c r="M15" i="21"/>
  <c r="M16" i="21"/>
  <c r="M17" i="21"/>
  <c r="M18" i="21"/>
  <c r="M19" i="21"/>
  <c r="M20" i="21"/>
  <c r="M21" i="21"/>
  <c r="M22" i="21"/>
  <c r="M23" i="21"/>
  <c r="M24" i="21"/>
  <c r="M25" i="21"/>
  <c r="M26" i="21"/>
  <c r="M27" i="21"/>
  <c r="M28" i="21"/>
  <c r="M29" i="21"/>
  <c r="M30" i="21"/>
  <c r="M31" i="21"/>
  <c r="M32" i="21"/>
  <c r="M33" i="21"/>
  <c r="M34" i="21"/>
  <c r="M35" i="21"/>
  <c r="M36" i="21"/>
  <c r="M37" i="21"/>
  <c r="M38" i="21"/>
  <c r="M39" i="21"/>
  <c r="M40" i="21"/>
  <c r="M41" i="21"/>
  <c r="M42" i="21"/>
  <c r="M43" i="21"/>
  <c r="M44" i="21"/>
  <c r="M45" i="21"/>
  <c r="M46" i="21"/>
  <c r="M47" i="21"/>
  <c r="M48" i="21"/>
  <c r="M49" i="21"/>
  <c r="M50" i="21"/>
  <c r="M51" i="21"/>
  <c r="M52" i="21"/>
  <c r="M53" i="21"/>
  <c r="M54" i="21"/>
  <c r="M55" i="21"/>
  <c r="M56" i="21"/>
  <c r="M57" i="21"/>
  <c r="M58" i="21"/>
  <c r="M59" i="21"/>
  <c r="M60" i="21"/>
  <c r="M61" i="21"/>
  <c r="M62" i="21"/>
  <c r="M63" i="21"/>
  <c r="M64" i="21"/>
  <c r="M65" i="21"/>
  <c r="M66" i="21"/>
  <c r="M67" i="21"/>
  <c r="M68" i="21"/>
  <c r="M69" i="21"/>
  <c r="M70" i="21"/>
  <c r="M71" i="21"/>
  <c r="M72" i="21"/>
  <c r="M73" i="21"/>
  <c r="L8" i="3"/>
  <c r="L9" i="3"/>
  <c r="L10" i="3"/>
  <c r="L11" i="3"/>
  <c r="L12" i="3"/>
  <c r="L13" i="3"/>
  <c r="L14" i="3"/>
  <c r="L15" i="3"/>
  <c r="M74" i="21"/>
  <c r="L16" i="3"/>
  <c r="L17" i="3"/>
  <c r="L18" i="3"/>
  <c r="L19" i="3"/>
  <c r="K9" i="8"/>
  <c r="K10" i="8"/>
  <c r="N7" i="21"/>
  <c r="M6" i="3"/>
  <c r="O7" i="21"/>
  <c r="N6" i="3"/>
  <c r="P7" i="21"/>
  <c r="O6" i="3"/>
  <c r="Q7" i="21"/>
  <c r="P6" i="3"/>
  <c r="R7" i="21"/>
  <c r="Q6" i="3"/>
  <c r="S7" i="21"/>
  <c r="R6" i="3"/>
  <c r="S6" i="3"/>
  <c r="N8" i="21"/>
  <c r="M7" i="3"/>
  <c r="O8" i="21"/>
  <c r="N7" i="3"/>
  <c r="P8" i="21"/>
  <c r="O7" i="3"/>
  <c r="Q8" i="21"/>
  <c r="P7" i="3"/>
  <c r="R8" i="21"/>
  <c r="Q7" i="3"/>
  <c r="S8" i="21"/>
  <c r="R7" i="3"/>
  <c r="S7" i="3"/>
  <c r="N9" i="21"/>
  <c r="N10" i="21"/>
  <c r="N11" i="21"/>
  <c r="N12" i="21"/>
  <c r="N13" i="21"/>
  <c r="N14" i="21"/>
  <c r="N15" i="21"/>
  <c r="N16" i="21"/>
  <c r="N17" i="21"/>
  <c r="N18" i="21"/>
  <c r="N19" i="21"/>
  <c r="N20" i="21"/>
  <c r="N21" i="21"/>
  <c r="N22" i="21"/>
  <c r="N23" i="21"/>
  <c r="N24" i="21"/>
  <c r="N25" i="21"/>
  <c r="N26" i="21"/>
  <c r="N27" i="21"/>
  <c r="N28" i="21"/>
  <c r="N29" i="21"/>
  <c r="N30" i="21"/>
  <c r="N31" i="21"/>
  <c r="N32" i="21"/>
  <c r="N33" i="21"/>
  <c r="N34" i="21"/>
  <c r="N35" i="21"/>
  <c r="N36" i="21"/>
  <c r="N37" i="21"/>
  <c r="N38" i="21"/>
  <c r="N39" i="21"/>
  <c r="N40" i="21"/>
  <c r="N41" i="21"/>
  <c r="N42" i="21"/>
  <c r="N43" i="21"/>
  <c r="N44" i="21"/>
  <c r="N45" i="21"/>
  <c r="N46" i="21"/>
  <c r="N47" i="21"/>
  <c r="N48" i="21"/>
  <c r="N49" i="21"/>
  <c r="N50" i="21"/>
  <c r="N51" i="21"/>
  <c r="N52" i="21"/>
  <c r="N53" i="21"/>
  <c r="N54" i="21"/>
  <c r="N55" i="21"/>
  <c r="N56" i="21"/>
  <c r="N57" i="21"/>
  <c r="N58" i="21"/>
  <c r="N59" i="21"/>
  <c r="N60" i="21"/>
  <c r="N61" i="21"/>
  <c r="N62" i="21"/>
  <c r="N63" i="21"/>
  <c r="N64" i="21"/>
  <c r="N65" i="21"/>
  <c r="N66" i="21"/>
  <c r="N67" i="21"/>
  <c r="N68" i="21"/>
  <c r="N69" i="21"/>
  <c r="N70" i="21"/>
  <c r="N71" i="21"/>
  <c r="N72" i="21"/>
  <c r="N73" i="21"/>
  <c r="M8" i="3"/>
  <c r="O9"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O47" i="21"/>
  <c r="O48" i="21"/>
  <c r="O49" i="21"/>
  <c r="O50" i="21"/>
  <c r="O51" i="21"/>
  <c r="O52" i="21"/>
  <c r="O53" i="21"/>
  <c r="O54" i="21"/>
  <c r="O55" i="21"/>
  <c r="O56" i="21"/>
  <c r="O57" i="21"/>
  <c r="O58" i="21"/>
  <c r="O59" i="21"/>
  <c r="O60" i="21"/>
  <c r="O61" i="21"/>
  <c r="O62" i="21"/>
  <c r="O63" i="21"/>
  <c r="O64" i="21"/>
  <c r="O65" i="21"/>
  <c r="O66" i="21"/>
  <c r="O67" i="21"/>
  <c r="O68" i="21"/>
  <c r="O69" i="21"/>
  <c r="O70" i="21"/>
  <c r="O71" i="21"/>
  <c r="O72" i="21"/>
  <c r="O73" i="21"/>
  <c r="N8" i="3"/>
  <c r="P9" i="21"/>
  <c r="P10" i="21"/>
  <c r="P11" i="21"/>
  <c r="P12" i="21"/>
  <c r="P13" i="21"/>
  <c r="P14" i="21"/>
  <c r="P15" i="21"/>
  <c r="P16" i="21"/>
  <c r="P17" i="21"/>
  <c r="P18" i="21"/>
  <c r="P19" i="21"/>
  <c r="P20" i="21"/>
  <c r="P21" i="21"/>
  <c r="P22" i="21"/>
  <c r="P23" i="21"/>
  <c r="P24" i="21"/>
  <c r="P25" i="21"/>
  <c r="P26" i="21"/>
  <c r="P27" i="21"/>
  <c r="P28" i="21"/>
  <c r="P29" i="21"/>
  <c r="P30" i="21"/>
  <c r="P31" i="21"/>
  <c r="P32" i="21"/>
  <c r="P33" i="21"/>
  <c r="P34" i="21"/>
  <c r="P35" i="21"/>
  <c r="P36" i="21"/>
  <c r="P37" i="21"/>
  <c r="P38" i="21"/>
  <c r="P39" i="21"/>
  <c r="P40" i="21"/>
  <c r="P41" i="21"/>
  <c r="P42" i="21"/>
  <c r="P43" i="21"/>
  <c r="P44" i="21"/>
  <c r="P45" i="21"/>
  <c r="P46" i="21"/>
  <c r="P47" i="21"/>
  <c r="P48" i="21"/>
  <c r="P49" i="21"/>
  <c r="P50" i="21"/>
  <c r="P51" i="21"/>
  <c r="P52" i="21"/>
  <c r="P53" i="21"/>
  <c r="P54" i="21"/>
  <c r="P55" i="21"/>
  <c r="P56" i="21"/>
  <c r="P57" i="21"/>
  <c r="P58" i="21"/>
  <c r="P59" i="21"/>
  <c r="P60" i="21"/>
  <c r="P61" i="21"/>
  <c r="P62" i="21"/>
  <c r="P63" i="21"/>
  <c r="P64" i="21"/>
  <c r="P65" i="21"/>
  <c r="P66" i="21"/>
  <c r="P67" i="21"/>
  <c r="P68" i="21"/>
  <c r="P69" i="21"/>
  <c r="P70" i="21"/>
  <c r="P71" i="21"/>
  <c r="P72" i="21"/>
  <c r="P73" i="21"/>
  <c r="O8" i="3"/>
  <c r="Q9" i="21"/>
  <c r="Q10" i="21"/>
  <c r="Q11" i="21"/>
  <c r="Q12" i="21"/>
  <c r="Q13" i="21"/>
  <c r="Q14" i="21"/>
  <c r="Q15" i="21"/>
  <c r="Q16" i="21"/>
  <c r="Q17" i="21"/>
  <c r="Q18" i="21"/>
  <c r="Q19" i="21"/>
  <c r="Q20" i="21"/>
  <c r="Q21" i="21"/>
  <c r="Q22" i="21"/>
  <c r="Q23" i="21"/>
  <c r="Q24" i="21"/>
  <c r="Q25" i="21"/>
  <c r="Q26" i="21"/>
  <c r="Q27" i="21"/>
  <c r="Q28" i="21"/>
  <c r="Q29" i="21"/>
  <c r="Q30" i="21"/>
  <c r="Q31" i="21"/>
  <c r="Q32" i="21"/>
  <c r="Q33" i="21"/>
  <c r="Q34" i="21"/>
  <c r="Q35" i="21"/>
  <c r="Q36" i="21"/>
  <c r="Q37" i="21"/>
  <c r="Q38" i="21"/>
  <c r="Q39" i="21"/>
  <c r="Q40" i="21"/>
  <c r="Q41" i="21"/>
  <c r="Q42" i="21"/>
  <c r="Q43" i="21"/>
  <c r="Q44" i="21"/>
  <c r="Q45" i="21"/>
  <c r="Q46" i="21"/>
  <c r="Q47" i="21"/>
  <c r="Q48" i="21"/>
  <c r="Q49" i="21"/>
  <c r="Q50" i="21"/>
  <c r="Q51" i="21"/>
  <c r="Q52" i="21"/>
  <c r="Q53" i="21"/>
  <c r="Q54" i="21"/>
  <c r="Q55" i="21"/>
  <c r="Q56" i="21"/>
  <c r="Q57" i="21"/>
  <c r="Q58" i="21"/>
  <c r="Q59" i="21"/>
  <c r="Q60" i="21"/>
  <c r="Q61" i="21"/>
  <c r="Q62" i="21"/>
  <c r="Q63" i="21"/>
  <c r="Q64" i="21"/>
  <c r="Q65" i="21"/>
  <c r="Q66" i="21"/>
  <c r="Q67" i="21"/>
  <c r="Q68" i="21"/>
  <c r="Q69" i="21"/>
  <c r="Q70" i="21"/>
  <c r="Q71" i="21"/>
  <c r="Q72" i="21"/>
  <c r="Q73" i="21"/>
  <c r="P8" i="3"/>
  <c r="R9" i="21"/>
  <c r="R10" i="21"/>
  <c r="R11" i="21"/>
  <c r="R12" i="21"/>
  <c r="R13" i="21"/>
  <c r="R14" i="21"/>
  <c r="R15" i="21"/>
  <c r="R16" i="21"/>
  <c r="R17" i="21"/>
  <c r="R18" i="21"/>
  <c r="R19" i="21"/>
  <c r="R20" i="21"/>
  <c r="R21" i="21"/>
  <c r="R22" i="21"/>
  <c r="R23" i="21"/>
  <c r="R24" i="21"/>
  <c r="R25" i="21"/>
  <c r="R26" i="21"/>
  <c r="R27" i="21"/>
  <c r="R28" i="21"/>
  <c r="R29" i="21"/>
  <c r="R30" i="21"/>
  <c r="R31" i="21"/>
  <c r="R32" i="21"/>
  <c r="R33" i="21"/>
  <c r="R34" i="21"/>
  <c r="R35" i="21"/>
  <c r="R36" i="21"/>
  <c r="R37" i="21"/>
  <c r="R38" i="21"/>
  <c r="R39" i="21"/>
  <c r="R40" i="21"/>
  <c r="R41" i="21"/>
  <c r="R42" i="21"/>
  <c r="R43" i="21"/>
  <c r="R44" i="21"/>
  <c r="R45" i="21"/>
  <c r="R46" i="21"/>
  <c r="R47" i="21"/>
  <c r="R48" i="21"/>
  <c r="R49" i="21"/>
  <c r="R50" i="21"/>
  <c r="R51" i="21"/>
  <c r="R52" i="21"/>
  <c r="R53" i="21"/>
  <c r="R54" i="21"/>
  <c r="R55" i="21"/>
  <c r="R56" i="21"/>
  <c r="R57" i="21"/>
  <c r="R58" i="21"/>
  <c r="R59" i="21"/>
  <c r="R60" i="21"/>
  <c r="R61" i="21"/>
  <c r="R62" i="21"/>
  <c r="R63" i="21"/>
  <c r="R64" i="21"/>
  <c r="R65" i="21"/>
  <c r="R66" i="21"/>
  <c r="R67" i="21"/>
  <c r="R68" i="21"/>
  <c r="R69" i="21"/>
  <c r="R70" i="21"/>
  <c r="R71" i="21"/>
  <c r="R72" i="21"/>
  <c r="R73" i="21"/>
  <c r="Q8" i="3"/>
  <c r="S9" i="21"/>
  <c r="S10" i="21"/>
  <c r="S11" i="21"/>
  <c r="S12" i="21"/>
  <c r="S13" i="21"/>
  <c r="S14" i="21"/>
  <c r="S15" i="21"/>
  <c r="S16" i="21"/>
  <c r="S17" i="21"/>
  <c r="S18" i="21"/>
  <c r="S19" i="21"/>
  <c r="S20" i="21"/>
  <c r="S21" i="21"/>
  <c r="S22" i="21"/>
  <c r="S23" i="21"/>
  <c r="S24" i="21"/>
  <c r="S25" i="21"/>
  <c r="S26" i="21"/>
  <c r="S27" i="21"/>
  <c r="S28" i="21"/>
  <c r="S29" i="21"/>
  <c r="S30" i="21"/>
  <c r="S31" i="21"/>
  <c r="S32" i="21"/>
  <c r="S33" i="21"/>
  <c r="S34" i="21"/>
  <c r="S35" i="21"/>
  <c r="S36" i="21"/>
  <c r="S37" i="21"/>
  <c r="S38" i="21"/>
  <c r="S39" i="21"/>
  <c r="S40" i="21"/>
  <c r="S41" i="21"/>
  <c r="S42" i="21"/>
  <c r="S43" i="21"/>
  <c r="S44" i="21"/>
  <c r="S45" i="21"/>
  <c r="S46" i="21"/>
  <c r="S47" i="21"/>
  <c r="S48" i="21"/>
  <c r="S49" i="21"/>
  <c r="S50" i="21"/>
  <c r="S51" i="21"/>
  <c r="S52" i="21"/>
  <c r="S53" i="21"/>
  <c r="S54" i="21"/>
  <c r="S55" i="21"/>
  <c r="S56" i="21"/>
  <c r="S57" i="21"/>
  <c r="S58" i="21"/>
  <c r="S59" i="21"/>
  <c r="S60" i="21"/>
  <c r="S61" i="21"/>
  <c r="S62" i="21"/>
  <c r="S63" i="21"/>
  <c r="S64" i="21"/>
  <c r="S65" i="21"/>
  <c r="S66" i="21"/>
  <c r="S67" i="21"/>
  <c r="S68" i="21"/>
  <c r="S69" i="21"/>
  <c r="S70" i="21"/>
  <c r="S71" i="21"/>
  <c r="S72" i="21"/>
  <c r="S73" i="21"/>
  <c r="R8" i="3"/>
  <c r="S8" i="3"/>
  <c r="M9" i="3"/>
  <c r="N9" i="3"/>
  <c r="O9" i="3"/>
  <c r="P9" i="3"/>
  <c r="Q9" i="3"/>
  <c r="R9" i="3"/>
  <c r="S9" i="3"/>
  <c r="M10" i="3"/>
  <c r="N10" i="3"/>
  <c r="O10" i="3"/>
  <c r="P10" i="3"/>
  <c r="Q10" i="3"/>
  <c r="R10" i="3"/>
  <c r="S10" i="3"/>
  <c r="M11" i="3"/>
  <c r="N11" i="3"/>
  <c r="O11" i="3"/>
  <c r="P11" i="3"/>
  <c r="Q11" i="3"/>
  <c r="R11" i="3"/>
  <c r="S11" i="3"/>
  <c r="M12" i="3"/>
  <c r="N12" i="3"/>
  <c r="O12" i="3"/>
  <c r="P12" i="3"/>
  <c r="Q12" i="3"/>
  <c r="R12" i="3"/>
  <c r="S12" i="3"/>
  <c r="M13" i="3"/>
  <c r="N13" i="3"/>
  <c r="O13" i="3"/>
  <c r="P13" i="3"/>
  <c r="Q13" i="3"/>
  <c r="R13" i="3"/>
  <c r="S13" i="3"/>
  <c r="M14" i="3"/>
  <c r="N14" i="3"/>
  <c r="O14" i="3"/>
  <c r="P14" i="3"/>
  <c r="Q14" i="3"/>
  <c r="R14" i="3"/>
  <c r="S14" i="3"/>
  <c r="E6" i="6"/>
  <c r="F6" i="6"/>
  <c r="G6" i="6"/>
  <c r="H6" i="6"/>
  <c r="I6" i="6"/>
  <c r="J6" i="6"/>
  <c r="K6" i="6"/>
  <c r="L6" i="6"/>
  <c r="E7" i="6"/>
  <c r="F7" i="6"/>
  <c r="G7" i="6"/>
  <c r="H7" i="6"/>
  <c r="I7" i="6"/>
  <c r="J7" i="6"/>
  <c r="K7" i="6"/>
  <c r="L7" i="6"/>
  <c r="E8" i="6"/>
  <c r="F8" i="6"/>
  <c r="G8" i="6"/>
  <c r="H8" i="6"/>
  <c r="I8" i="6"/>
  <c r="J8" i="6"/>
  <c r="K8" i="6"/>
  <c r="L8" i="6"/>
  <c r="E9" i="6"/>
  <c r="F9" i="6"/>
  <c r="G9" i="6"/>
  <c r="H9" i="6"/>
  <c r="I9" i="6"/>
  <c r="J9" i="6"/>
  <c r="K9" i="6"/>
  <c r="L9" i="6"/>
  <c r="E10" i="6"/>
  <c r="F10" i="6"/>
  <c r="G10" i="6"/>
  <c r="H10" i="6"/>
  <c r="I10" i="6"/>
  <c r="J10" i="6"/>
  <c r="K10" i="6"/>
  <c r="L10" i="6"/>
  <c r="E11" i="6"/>
  <c r="F11" i="6"/>
  <c r="G11" i="6"/>
  <c r="H11" i="6"/>
  <c r="I11" i="6"/>
  <c r="J11" i="6"/>
  <c r="K11" i="6"/>
  <c r="L11" i="6"/>
  <c r="E12" i="6"/>
  <c r="F12" i="6"/>
  <c r="G12" i="6"/>
  <c r="H12" i="6"/>
  <c r="I12" i="6"/>
  <c r="J12" i="6"/>
  <c r="K12" i="6"/>
  <c r="L12" i="6"/>
  <c r="E13" i="6"/>
  <c r="F13" i="6"/>
  <c r="G13" i="6"/>
  <c r="H13" i="6"/>
  <c r="I13" i="6"/>
  <c r="J13" i="6"/>
  <c r="K13" i="6"/>
  <c r="L13" i="6"/>
  <c r="E14" i="6"/>
  <c r="F14" i="6"/>
  <c r="G14" i="6"/>
  <c r="H14" i="6"/>
  <c r="I14" i="6"/>
  <c r="J14" i="6"/>
  <c r="K14" i="6"/>
  <c r="L14" i="6"/>
  <c r="E15" i="6"/>
  <c r="F15" i="6"/>
  <c r="G15" i="6"/>
  <c r="H15" i="6"/>
  <c r="I15" i="6"/>
  <c r="J15" i="6"/>
  <c r="K15" i="6"/>
  <c r="L15" i="6"/>
  <c r="E16" i="6"/>
  <c r="F16" i="6"/>
  <c r="G16" i="6"/>
  <c r="H16" i="6"/>
  <c r="I16" i="6"/>
  <c r="J16" i="6"/>
  <c r="K16" i="6"/>
  <c r="L16" i="6"/>
  <c r="E17" i="6"/>
  <c r="F17" i="6"/>
  <c r="G17" i="6"/>
  <c r="H17" i="6"/>
  <c r="I17" i="6"/>
  <c r="J17" i="6"/>
  <c r="K17" i="6"/>
  <c r="L17" i="6"/>
  <c r="E18" i="6"/>
  <c r="F18" i="6"/>
  <c r="G18" i="6"/>
  <c r="H18" i="6"/>
  <c r="I18" i="6"/>
  <c r="J18" i="6"/>
  <c r="K18" i="6"/>
  <c r="L18" i="6"/>
  <c r="D7" i="6"/>
  <c r="D8" i="6"/>
  <c r="D9" i="6"/>
  <c r="D10" i="6"/>
  <c r="D11" i="6"/>
  <c r="D12" i="6"/>
  <c r="D13" i="6"/>
  <c r="D14" i="6"/>
  <c r="D15" i="6"/>
  <c r="D16" i="6"/>
  <c r="D17" i="6"/>
  <c r="D18" i="6"/>
  <c r="D6" i="6"/>
  <c r="B18" i="6"/>
  <c r="B17" i="6"/>
  <c r="D22" i="6"/>
  <c r="E22" i="6"/>
  <c r="F22" i="6"/>
  <c r="G22" i="6"/>
  <c r="H22" i="6"/>
  <c r="I22" i="6"/>
  <c r="J22" i="6"/>
  <c r="K22" i="6"/>
  <c r="L22" i="6"/>
  <c r="D23" i="6"/>
  <c r="E23" i="6"/>
  <c r="F23" i="6"/>
  <c r="G23" i="6"/>
  <c r="H23" i="6"/>
  <c r="I23" i="6"/>
  <c r="J23" i="6"/>
  <c r="K23" i="6"/>
  <c r="L23" i="6"/>
  <c r="D24" i="6"/>
  <c r="E24" i="6"/>
  <c r="F24" i="6"/>
  <c r="G24" i="6"/>
  <c r="H24" i="6"/>
  <c r="I24" i="6"/>
  <c r="J24" i="6"/>
  <c r="K24" i="6"/>
  <c r="L24" i="6"/>
  <c r="D25" i="6"/>
  <c r="E25" i="6"/>
  <c r="F25" i="6"/>
  <c r="G25" i="6"/>
  <c r="H25" i="6"/>
  <c r="I25" i="6"/>
  <c r="J25" i="6"/>
  <c r="K25" i="6"/>
  <c r="L25" i="6"/>
  <c r="D26" i="6"/>
  <c r="E26" i="6"/>
  <c r="F26" i="6"/>
  <c r="G26" i="6"/>
  <c r="H26" i="6"/>
  <c r="I26" i="6"/>
  <c r="J26" i="6"/>
  <c r="K26" i="6"/>
  <c r="L26" i="6"/>
  <c r="D27" i="6"/>
  <c r="E27" i="6"/>
  <c r="F27" i="6"/>
  <c r="G27" i="6"/>
  <c r="H27" i="6"/>
  <c r="I27" i="6"/>
  <c r="J27" i="6"/>
  <c r="K27" i="6"/>
  <c r="L27" i="6"/>
  <c r="D28" i="6"/>
  <c r="E28" i="6"/>
  <c r="F28" i="6"/>
  <c r="G28" i="6"/>
  <c r="H28" i="6"/>
  <c r="I28" i="6"/>
  <c r="J28" i="6"/>
  <c r="K28" i="6"/>
  <c r="L28" i="6"/>
  <c r="D29" i="6"/>
  <c r="E29" i="6"/>
  <c r="F29" i="6"/>
  <c r="G29" i="6"/>
  <c r="H29" i="6"/>
  <c r="I29" i="6"/>
  <c r="J29" i="6"/>
  <c r="K29" i="6"/>
  <c r="L29" i="6"/>
  <c r="D30" i="6"/>
  <c r="E30" i="6"/>
  <c r="F30" i="6"/>
  <c r="G30" i="6"/>
  <c r="H30" i="6"/>
  <c r="I30" i="6"/>
  <c r="J30" i="6"/>
  <c r="K30" i="6"/>
  <c r="L30" i="6"/>
  <c r="B18" i="3"/>
  <c r="B17" i="3"/>
  <c r="M15" i="3"/>
  <c r="N15" i="3"/>
  <c r="O15" i="3"/>
  <c r="P15" i="3"/>
  <c r="Q15" i="3"/>
  <c r="R15" i="3"/>
  <c r="N74" i="21"/>
  <c r="O74" i="21"/>
  <c r="P74" i="21"/>
  <c r="Q74" i="21"/>
  <c r="R74" i="21"/>
  <c r="S74" i="21"/>
  <c r="N75" i="21"/>
  <c r="O75" i="21"/>
  <c r="P75" i="21"/>
  <c r="Q75" i="21"/>
  <c r="R75" i="21"/>
  <c r="S75" i="21"/>
  <c r="E75" i="21"/>
  <c r="F75" i="21"/>
  <c r="G75" i="21"/>
  <c r="H75" i="21"/>
  <c r="I75" i="21"/>
  <c r="J75" i="21"/>
  <c r="K75" i="21"/>
  <c r="L75" i="21"/>
  <c r="M75" i="21"/>
  <c r="AS9" i="2"/>
  <c r="AS10" i="2"/>
  <c r="AS11" i="2"/>
  <c r="AS12" i="2"/>
  <c r="AS13" i="2"/>
  <c r="AS14" i="2"/>
  <c r="AS15" i="2"/>
  <c r="AS16" i="2"/>
  <c r="AS17" i="2"/>
  <c r="AS18" i="2"/>
  <c r="AS19" i="2"/>
  <c r="AS20" i="2"/>
  <c r="AS21" i="2"/>
  <c r="AS22" i="2"/>
  <c r="AS23" i="2"/>
  <c r="AS24" i="2"/>
  <c r="AS25" i="2"/>
  <c r="AS26" i="2"/>
  <c r="AS27" i="2"/>
  <c r="AS28" i="2"/>
  <c r="AS29" i="2"/>
  <c r="AS30" i="2"/>
  <c r="AS31" i="2"/>
  <c r="AS32" i="2"/>
  <c r="AS33" i="2"/>
  <c r="AS34" i="2"/>
  <c r="AS35" i="2"/>
  <c r="AS36" i="2"/>
  <c r="AS37" i="2"/>
  <c r="AS38" i="2"/>
  <c r="AS39" i="2"/>
  <c r="AS40" i="2"/>
  <c r="AS41" i="2"/>
  <c r="AS42" i="2"/>
  <c r="AS43" i="2"/>
  <c r="AS44" i="2"/>
  <c r="AS45" i="2"/>
  <c r="AS46" i="2"/>
  <c r="AS47" i="2"/>
  <c r="AS48" i="2"/>
  <c r="AS49" i="2"/>
  <c r="AS50" i="2"/>
  <c r="AS51" i="2"/>
  <c r="AS52" i="2"/>
  <c r="AS53" i="2"/>
  <c r="AS54" i="2"/>
  <c r="AS55" i="2"/>
  <c r="AS56" i="2"/>
  <c r="AS57" i="2"/>
  <c r="AS58" i="2"/>
  <c r="AS59" i="2"/>
  <c r="AS60" i="2"/>
  <c r="AS61" i="2"/>
  <c r="AS62" i="2"/>
  <c r="AS63" i="2"/>
  <c r="AS64" i="2"/>
  <c r="AS65" i="2"/>
  <c r="AS66" i="2"/>
  <c r="AS67" i="2"/>
  <c r="AS68" i="2"/>
  <c r="AS69" i="2"/>
  <c r="AS70" i="2"/>
  <c r="AS71" i="2"/>
  <c r="AS72" i="2"/>
  <c r="AS73" i="2"/>
  <c r="AS74" i="2"/>
  <c r="AS75" i="2"/>
  <c r="AS8" i="2"/>
  <c r="B13" i="1"/>
  <c r="B27" i="1"/>
  <c r="B59" i="1"/>
  <c r="B42" i="1"/>
  <c r="B22" i="1"/>
  <c r="B35" i="1"/>
  <c r="D44" i="1"/>
  <c r="D43" i="1"/>
  <c r="D42" i="1"/>
  <c r="C42" i="1"/>
  <c r="C43" i="1"/>
  <c r="C44" i="1"/>
  <c r="B43" i="1"/>
  <c r="B44" i="1"/>
  <c r="I11" i="1"/>
  <c r="I10" i="1"/>
  <c r="I9" i="1"/>
  <c r="I6" i="1"/>
  <c r="I5" i="1"/>
  <c r="I4" i="1"/>
  <c r="H13" i="1"/>
  <c r="G13" i="1"/>
  <c r="F13" i="1"/>
  <c r="E13" i="1"/>
  <c r="D13" i="1"/>
  <c r="D27" i="1"/>
  <c r="B61" i="1"/>
  <c r="C13" i="1"/>
  <c r="C29" i="1"/>
  <c r="C27" i="1"/>
  <c r="B60" i="1"/>
  <c r="C22" i="1"/>
  <c r="C35" i="1"/>
  <c r="C28" i="1"/>
  <c r="B28" i="1"/>
  <c r="B24" i="1"/>
  <c r="B37" i="1"/>
  <c r="B23" i="1"/>
  <c r="B36" i="1"/>
  <c r="B29" i="1"/>
  <c r="D24" i="1"/>
  <c r="D37" i="1"/>
  <c r="D23" i="1"/>
  <c r="D36" i="1"/>
  <c r="D29" i="1"/>
  <c r="C24" i="1"/>
  <c r="C37" i="1"/>
  <c r="D22" i="1"/>
  <c r="D35" i="1"/>
  <c r="D28" i="1"/>
  <c r="C23" i="1"/>
  <c r="C36" i="1"/>
  <c r="B49" i="1" a="1"/>
  <c r="B50" i="1"/>
  <c r="C49" i="1"/>
  <c r="D50" i="1"/>
  <c r="B51" i="1"/>
  <c r="C51" i="1"/>
  <c r="D51" i="1"/>
  <c r="C50" i="1"/>
  <c r="D49" i="1"/>
  <c r="B49" i="1"/>
  <c r="D79" i="1"/>
  <c r="D80" i="1"/>
  <c r="D65" i="1"/>
  <c r="D66" i="1"/>
  <c r="D52" i="1"/>
  <c r="C79" i="1"/>
  <c r="C80" i="1"/>
  <c r="C65" i="1"/>
  <c r="C66" i="1"/>
  <c r="C52" i="1"/>
  <c r="B65" i="1"/>
  <c r="B66" i="1"/>
  <c r="B52" i="1"/>
  <c r="B79" i="1"/>
  <c r="B80" i="1"/>
  <c r="D6" i="7" a="1"/>
  <c r="D6" i="7"/>
  <c r="D7" i="7"/>
  <c r="D8" i="7"/>
  <c r="D9" i="7"/>
  <c r="D10" i="7"/>
  <c r="D11" i="7"/>
  <c r="D12" i="7"/>
  <c r="D13" i="7"/>
  <c r="D14" i="7"/>
  <c r="C3" i="8"/>
  <c r="L6" i="7"/>
  <c r="L7" i="7"/>
  <c r="L8" i="7"/>
  <c r="L9" i="7"/>
  <c r="L10" i="7"/>
  <c r="L11" i="7"/>
  <c r="L12" i="7"/>
  <c r="L13" i="7"/>
  <c r="L14" i="7"/>
  <c r="K3" i="8"/>
  <c r="K6" i="7"/>
  <c r="K7" i="7"/>
  <c r="K8" i="7"/>
  <c r="K9" i="7"/>
  <c r="K10" i="7"/>
  <c r="K11" i="7"/>
  <c r="K12" i="7"/>
  <c r="K13" i="7"/>
  <c r="K14" i="7"/>
  <c r="J3" i="8"/>
  <c r="J6" i="7"/>
  <c r="J7" i="7"/>
  <c r="J8" i="7"/>
  <c r="J9" i="7"/>
  <c r="J10" i="7"/>
  <c r="J11" i="7"/>
  <c r="J12" i="7"/>
  <c r="J13" i="7"/>
  <c r="J14" i="7"/>
  <c r="I3" i="8"/>
  <c r="I6" i="7"/>
  <c r="I7" i="7"/>
  <c r="I8" i="7"/>
  <c r="I9" i="7"/>
  <c r="I10" i="7"/>
  <c r="I11" i="7"/>
  <c r="I12" i="7"/>
  <c r="I13" i="7"/>
  <c r="I14" i="7"/>
  <c r="H3" i="8"/>
  <c r="H6" i="7"/>
  <c r="H7" i="7"/>
  <c r="H8" i="7"/>
  <c r="H9" i="7"/>
  <c r="H10" i="7"/>
  <c r="H11" i="7"/>
  <c r="H12" i="7"/>
  <c r="H13" i="7"/>
  <c r="H14" i="7"/>
  <c r="G3" i="8"/>
  <c r="G6" i="7"/>
  <c r="G7" i="7"/>
  <c r="G8" i="7"/>
  <c r="G9" i="7"/>
  <c r="G10" i="7"/>
  <c r="G11" i="7"/>
  <c r="G12" i="7"/>
  <c r="G13" i="7"/>
  <c r="G14" i="7"/>
  <c r="F3" i="8"/>
  <c r="F6" i="7"/>
  <c r="F7" i="7"/>
  <c r="F8" i="7"/>
  <c r="F9" i="7"/>
  <c r="F10" i="7"/>
  <c r="F11" i="7"/>
  <c r="F12" i="7"/>
  <c r="F13" i="7"/>
  <c r="F14" i="7"/>
  <c r="E3" i="8"/>
  <c r="E6" i="7"/>
  <c r="E7" i="7"/>
  <c r="E8" i="7"/>
  <c r="E9" i="7"/>
  <c r="E10" i="7"/>
  <c r="E11" i="7"/>
  <c r="E12" i="7"/>
  <c r="E13" i="7"/>
  <c r="E14" i="7"/>
  <c r="D3" i="8"/>
  <c r="C4" i="8" a="1"/>
  <c r="K4" i="8"/>
  <c r="K5" i="8"/>
  <c r="J4" i="8"/>
  <c r="J5" i="8"/>
  <c r="I4" i="8"/>
  <c r="I5" i="8"/>
  <c r="H4" i="8"/>
  <c r="H5" i="8"/>
  <c r="G4" i="8"/>
  <c r="G5" i="8"/>
  <c r="F4" i="8"/>
  <c r="F5" i="8"/>
  <c r="E4" i="8"/>
  <c r="E5" i="8"/>
  <c r="D4" i="8"/>
  <c r="D5" i="8"/>
  <c r="C4" i="8"/>
  <c r="C5" i="8"/>
  <c r="C11" i="8" a="1"/>
  <c r="C11" i="8"/>
  <c r="C12" i="8"/>
  <c r="K11" i="8"/>
  <c r="K12" i="8"/>
  <c r="J11" i="8"/>
  <c r="J12" i="8"/>
  <c r="I11" i="8"/>
  <c r="I12" i="8"/>
  <c r="H11" i="8"/>
  <c r="H12" i="8"/>
  <c r="G11" i="8"/>
  <c r="G12" i="8"/>
  <c r="F11" i="8"/>
  <c r="F12" i="8"/>
  <c r="E11" i="8"/>
  <c r="E12" i="8"/>
  <c r="D11" i="8"/>
  <c r="D12" i="8"/>
</calcChain>
</file>

<file path=xl/sharedStrings.xml><?xml version="1.0" encoding="utf-8"?>
<sst xmlns="http://schemas.openxmlformats.org/spreadsheetml/2006/main" count="1059" uniqueCount="217">
  <si>
    <t>Output produced by</t>
  </si>
  <si>
    <t>Agriculture</t>
  </si>
  <si>
    <t>Manufacturing</t>
  </si>
  <si>
    <t>Services</t>
  </si>
  <si>
    <t>Payments for</t>
  </si>
  <si>
    <t>Household services</t>
  </si>
  <si>
    <t>Government services</t>
  </si>
  <si>
    <t>Imports into region</t>
  </si>
  <si>
    <t>Inputs purchased by</t>
  </si>
  <si>
    <t>Final demand sectors</t>
  </si>
  <si>
    <t>Households</t>
  </si>
  <si>
    <t>Government</t>
  </si>
  <si>
    <t>Exports</t>
  </si>
  <si>
    <t>Investment</t>
  </si>
  <si>
    <t>Gross output</t>
  </si>
  <si>
    <t>Technological coefficients</t>
  </si>
  <si>
    <t>I-O matrix</t>
  </si>
  <si>
    <t>Identity matrix</t>
  </si>
  <si>
    <t>Type 1 multiplier</t>
  </si>
  <si>
    <t>Household shares</t>
  </si>
  <si>
    <t>Direct+Indirect</t>
  </si>
  <si>
    <t>From $1 additional in</t>
  </si>
  <si>
    <t>This is the input-output matrix</t>
  </si>
  <si>
    <t>Note: to interpret, suppose that demand for Agriculture products goes up by $1. Then output in Agriculture initially must go up by $1 in order to meet such demand. However for $1 additional of output,</t>
  </si>
  <si>
    <t>Output multipliers</t>
  </si>
  <si>
    <t>Employment multipliers</t>
  </si>
  <si>
    <t>The Type 1 multiplier here tells the number of jobs created in the economy for each direct job, for any given industry</t>
  </si>
  <si>
    <t>Transaction table</t>
  </si>
  <si>
    <t>Household income multipliers (Earnings)</t>
  </si>
  <si>
    <t>Variable</t>
  </si>
  <si>
    <t>DOMIMP: Domestic output and imports</t>
  </si>
  <si>
    <t>Country</t>
  </si>
  <si>
    <t>ZAF: South Africa</t>
  </si>
  <si>
    <t>Time</t>
  </si>
  <si>
    <t>2011</t>
  </si>
  <si>
    <t>Column sector (to:)</t>
  </si>
  <si>
    <t>C01T05: Agriculture, hunting, forestry and fishing</t>
  </si>
  <si>
    <t>C10T14: Mining and quarrying</t>
  </si>
  <si>
    <t>C15T16: Food products, beverages and tobacco</t>
  </si>
  <si>
    <t>C17T19: Textiles, textile products, leather and footwear</t>
  </si>
  <si>
    <t>C20: Wood and products of wood and cork</t>
  </si>
  <si>
    <t>C21T22: Pulp, paper, paper products, printing and publishing</t>
  </si>
  <si>
    <t>C23: Coke, refined petroleum products and nuclear fuel</t>
  </si>
  <si>
    <t>C24: Chemicals and chemical products</t>
  </si>
  <si>
    <t>C25: Rubber and plastics products</t>
  </si>
  <si>
    <t>C26: Other non-metallic mineral products</t>
  </si>
  <si>
    <t>C27: Basic metals</t>
  </si>
  <si>
    <t>C28: Fabricated metal products</t>
  </si>
  <si>
    <t>C29: Machinery and equipment, nec</t>
  </si>
  <si>
    <t>C30T33X: Computer, Electronic and optical equipment</t>
  </si>
  <si>
    <t>C31: Electrical machinery and apparatus, nec</t>
  </si>
  <si>
    <t>C34: Motor vehicles, trailers and semi-trailers</t>
  </si>
  <si>
    <t>C35: Other transport equipment</t>
  </si>
  <si>
    <t>C36T37: Manufacturing nec; recycling</t>
  </si>
  <si>
    <t>C40T41: Electricity, gas and water supply</t>
  </si>
  <si>
    <t>C45: Construction</t>
  </si>
  <si>
    <t>C50T52: Wholesale and retail trade; repairs</t>
  </si>
  <si>
    <t>C55: Hotels and restaurants</t>
  </si>
  <si>
    <t>C60T63: Transport and storage</t>
  </si>
  <si>
    <t>C64: Post and telecommunications</t>
  </si>
  <si>
    <t>C65T67: Financial intermediation</t>
  </si>
  <si>
    <t>C70: Real estate activities</t>
  </si>
  <si>
    <t>C71: Renting of machinery and equipment</t>
  </si>
  <si>
    <t>C72: Computer and related activities</t>
  </si>
  <si>
    <t>C73T74: R&amp;D and other business activities</t>
  </si>
  <si>
    <t>C75: Public administration and defence; compulsory social security</t>
  </si>
  <si>
    <t>C80: Education</t>
  </si>
  <si>
    <t>C85: Health and social work</t>
  </si>
  <si>
    <t>C90T93: Other community, social and personal services</t>
  </si>
  <si>
    <t>C95: Private households with employed persons</t>
  </si>
  <si>
    <t>CONS: Consumption expenditure</t>
  </si>
  <si>
    <t>GFCF: Gross Fixed Capital Formation</t>
  </si>
  <si>
    <t>INVNT: Changes in inventories</t>
  </si>
  <si>
    <t>CONS_ABR: Direct purchases abroad by residents (imports)</t>
  </si>
  <si>
    <t>CONS_NONRES: Direct purchases by non-residents (exports)</t>
  </si>
  <si>
    <t>EXPO: Exports (cross border)</t>
  </si>
  <si>
    <t>Row sector (from:)</t>
  </si>
  <si>
    <t/>
  </si>
  <si>
    <t>DOM_C01T05: Agriculture, hunting, forestry and fishing</t>
  </si>
  <si>
    <t>DOM_C10T14: Mining and quarrying</t>
  </si>
  <si>
    <t>DOM_C15T16: Food products, beverages and tobacco</t>
  </si>
  <si>
    <t>DOM_C17T19: Textiles, textile products, leather and footwear</t>
  </si>
  <si>
    <t>DOM_C20: Wood and products of wood and cork</t>
  </si>
  <si>
    <t>DOM_C21T22: Pulp, paper, paper products, printing and publishing</t>
  </si>
  <si>
    <t>DOM_C23: Coke, refined petroleum products and nuclear fuel</t>
  </si>
  <si>
    <t>DOM_C24: Chemicals and chemical products</t>
  </si>
  <si>
    <t>DOM_C25: Rubber and plastics products</t>
  </si>
  <si>
    <t>DOM_C26: Other non-metallic mineral products</t>
  </si>
  <si>
    <t>DOM_C27: Basic metals</t>
  </si>
  <si>
    <t>DOM_C28: Fabricated metal products</t>
  </si>
  <si>
    <t>DOM_C29: Machinery and equipment, nec</t>
  </si>
  <si>
    <t>DOM_C30T33X: Computer, Electronic and optical equipment</t>
  </si>
  <si>
    <t>DOM_C31: Electrical machinery and apparatus, nec</t>
  </si>
  <si>
    <t>DOM_C34: Motor vehicles, trailers and semi-trailers</t>
  </si>
  <si>
    <t>DOM_C35: Other transport equipment</t>
  </si>
  <si>
    <t>DOM_C36T37: Manufacturing nec; recycling</t>
  </si>
  <si>
    <t>DOM_C40T41: Electricity, gas and water supply</t>
  </si>
  <si>
    <t>DOM_C45: Construction</t>
  </si>
  <si>
    <t>DOM_C50T52: Wholesale and retail trade; repairs</t>
  </si>
  <si>
    <t>DOM_C55: Hotels and restaurants</t>
  </si>
  <si>
    <t>DOM_C60T63: Transport and storage</t>
  </si>
  <si>
    <t>DOM_C64: Post and telecommunications</t>
  </si>
  <si>
    <t>DOM_C65T67: Financial intermediation</t>
  </si>
  <si>
    <t>DOM_C70: Real estate activities</t>
  </si>
  <si>
    <t>DOM_C71: Renting of machinery and equipment</t>
  </si>
  <si>
    <t>DOM_C72: Computer and related activities</t>
  </si>
  <si>
    <t>DOM_C73T74: R&amp;D and other business activities</t>
  </si>
  <si>
    <t>DOM_C75: Public administration and defence; compulsory social security</t>
  </si>
  <si>
    <t>DOM_C80: Education</t>
  </si>
  <si>
    <t>DOM_C85: Health and social work</t>
  </si>
  <si>
    <t>DOM_C90T93: Other community, social and personal services</t>
  </si>
  <si>
    <t>DOM_C95: Private households with employed persons</t>
  </si>
  <si>
    <t>IMP_C01T05: Agriculture, hunting, forestry and fishing</t>
  </si>
  <si>
    <t>IMP_C10T14: Mining and quarrying</t>
  </si>
  <si>
    <t>IMP_C15T16: Food products, beverages and tobacco</t>
  </si>
  <si>
    <t>IMP_C17T19: Textiles, textile products, leather and footwear</t>
  </si>
  <si>
    <t>IMP_C20: Wood and products of wood and cork</t>
  </si>
  <si>
    <t>IMP_C21T22: Pulp, paper, paper products, printing and publishing</t>
  </si>
  <si>
    <t>IMP_C23: Coke, refined petroleum products and nuclear fuel</t>
  </si>
  <si>
    <t>IMP_C24: Chemicals and chemical products</t>
  </si>
  <si>
    <t>IMP_C25: Rubber and plastics products</t>
  </si>
  <si>
    <t>IMP_C26: Other non-metallic mineral products</t>
  </si>
  <si>
    <t>IMP_C27: Basic metals</t>
  </si>
  <si>
    <t>IMP_C28: Fabricated metal products</t>
  </si>
  <si>
    <t>IMP_C29: Machinery and equipment, nec</t>
  </si>
  <si>
    <t>IMP_C30T33X: Computer, Electronic and optical equipment</t>
  </si>
  <si>
    <t>IMP_C31: Electrical machinery and apparatus, nec</t>
  </si>
  <si>
    <t>IMP_C34: Motor vehicles, trailers and semi-trailers</t>
  </si>
  <si>
    <t>IMP_C35: Other transport equipment</t>
  </si>
  <si>
    <t>IMP_C36T37: Manufacturing nec; recycling</t>
  </si>
  <si>
    <t>IMP_C40T41: Electricity, gas and water supply</t>
  </si>
  <si>
    <t>IMP_C45: Construction</t>
  </si>
  <si>
    <t>IMP_C50T52: Wholesale and retail trade; repairs</t>
  </si>
  <si>
    <t>IMP_C55: Hotels and restaurants</t>
  </si>
  <si>
    <t>IMP_C60T63: Transport and storage</t>
  </si>
  <si>
    <t>IMP_C64: Post and telecommunications</t>
  </si>
  <si>
    <t>IMP_C65T67: Financial intermediation</t>
  </si>
  <si>
    <t>IMP_C70: Real estate activities</t>
  </si>
  <si>
    <t>IMP_C71: Renting of machinery and equipment</t>
  </si>
  <si>
    <t>IMP_C72: Computer and related activities</t>
  </si>
  <si>
    <t>IMP_C73T74: R&amp;D and other business activities</t>
  </si>
  <si>
    <t>IMP_C75: Public administration and defence; compulsory social security</t>
  </si>
  <si>
    <t>IMP_C80: Education</t>
  </si>
  <si>
    <t>IMP_C85: Health and social work</t>
  </si>
  <si>
    <t>IMP_C90T93: Other community, social and personal services</t>
  </si>
  <si>
    <t>IMP_C95: Private households with employed persons</t>
  </si>
  <si>
    <t>TXS_INT_FNL: Taxes less subsidies on intermediate and final products</t>
  </si>
  <si>
    <t>TTL_INT_FNL: Total intermediate and final expenditure at purchasers' prices</t>
  </si>
  <si>
    <t>OUTPUT: Output</t>
  </si>
  <si>
    <t>FINAL DEMAND SECTORS</t>
  </si>
  <si>
    <t>INDUSTRIES</t>
  </si>
  <si>
    <t>DOMESTIC INPUTS</t>
  </si>
  <si>
    <t>IMPORTED INPUTS</t>
  </si>
  <si>
    <t>GOVERNMENT SERVICES</t>
  </si>
  <si>
    <t>VAL: Value added</t>
  </si>
  <si>
    <t>VALU: Value added</t>
  </si>
  <si>
    <t>LABR: Labour compensation</t>
  </si>
  <si>
    <t>OTH_VA: Other value added</t>
  </si>
  <si>
    <t>OTXS: Taxes less subsidies on production</t>
  </si>
  <si>
    <t>HOUSEHOLD SERVICES</t>
  </si>
  <si>
    <t>IDENTITY MATRIX</t>
  </si>
  <si>
    <t>Output multiplier</t>
  </si>
  <si>
    <t>Earnings multiplier</t>
  </si>
  <si>
    <t>Direct + Indirect</t>
  </si>
  <si>
    <t>Type I</t>
  </si>
  <si>
    <t>YEAR 2011</t>
  </si>
  <si>
    <t>Mining</t>
  </si>
  <si>
    <t>Utilities</t>
  </si>
  <si>
    <t>Construction</t>
  </si>
  <si>
    <t>Trade</t>
  </si>
  <si>
    <t>Transport</t>
  </si>
  <si>
    <t>Finance</t>
  </si>
  <si>
    <t>Community and Social Services</t>
  </si>
  <si>
    <t>Import</t>
  </si>
  <si>
    <t>INPUT</t>
  </si>
  <si>
    <t>Q1</t>
  </si>
  <si>
    <t>Q2</t>
  </si>
  <si>
    <t>Q3</t>
  </si>
  <si>
    <t>Q4</t>
  </si>
  <si>
    <t>Source: SA Quarterly Labour Force Survey</t>
  </si>
  <si>
    <t>Average</t>
  </si>
  <si>
    <t>Employment multiplier</t>
  </si>
  <si>
    <t>Empl/output ratio</t>
  </si>
  <si>
    <t>Employment (thousand)</t>
  </si>
  <si>
    <t>Output (USD millions)</t>
  </si>
  <si>
    <t>Employment aggregation</t>
  </si>
  <si>
    <t>IO aggregation</t>
  </si>
  <si>
    <t>MEASURING THE INDIRECT EMPLOYMENT EFFECTS OF EXTRACTIVE INDUSTRIES</t>
  </si>
  <si>
    <t>Developed by: Beatrice Troiano, Perrine Toledano and Nicolas Maennling</t>
  </si>
  <si>
    <t>Aug. 2017</t>
  </si>
  <si>
    <t>DISCLAIMER</t>
  </si>
  <si>
    <t>OPEN LICENSING</t>
  </si>
  <si>
    <t xml:space="preserve">This work is licensed under the Creative Commons Attribution 4.0 International License. </t>
  </si>
  <si>
    <t>To view a copy of this license, visit http://creativecommons.org/licenses/by/4.0/</t>
  </si>
  <si>
    <t>PURPOSE</t>
  </si>
  <si>
    <t>Indirect employment estimates example using South Africa 2011 input-output and employment data</t>
  </si>
  <si>
    <t>This model has been prepared for educational purposes and is not meant to give an accurate picture of multipliers in South Africa.</t>
  </si>
  <si>
    <t>One of the benefits often associated with extractive industry projects is the creation of employment opportunities. However, there is no standard way of measuring these employment multiplier effects and studies rarely publish the underlying assumptions and calculations used for the estimates. It is therefore very difficult for third parties to assess whether these multipliers are realistic. This model provides a step-by-step example of how indirect multipliers can be estimated using South Africa input-output and employment data from 2011. The model was developed to accompany the "Handbook for measuring the indirect employment effects of extractive industries" with the tabs following the steps outlined in the manual.</t>
  </si>
  <si>
    <t>To get the Type 1 multiplier (direct+indirect)/direct, we divide by the share of income that goes to Households for each $ of input produced, which for agriculture is 40%</t>
  </si>
  <si>
    <t>Gross inputs/demand</t>
  </si>
  <si>
    <t>To interpret the table, take column B. Agriculture buys $100 of inputs, of which 20 are purchased from agriculture itself, 20 from Manufacturing, 40 from Households (these are wages) and so on.</t>
  </si>
  <si>
    <t>To obtain this table, take a column and divide the values by the total value of inputs.</t>
  </si>
  <si>
    <t>This table shows that for agriculture 20% of the inputs come from agriculture, 20% from Manufacturing, 40% from Households, 10% from Government and 10% from imports</t>
  </si>
  <si>
    <t>Create an identity matrix to to compute  the multipliers</t>
  </si>
  <si>
    <t>Now take row 4. Agriculture produces $100 of output, of which 20 go into agriculture, 40 into Manufacturing, 20 are purchased by Households and 20 by Foreigners.</t>
  </si>
  <si>
    <t>Multiplier matrix</t>
  </si>
  <si>
    <t>inputs are needed.  See column B for the final effect by sector. Output produced by agriculture goes up by $1.33, output produced by Manufacturing goes up by $.30,</t>
  </si>
  <si>
    <t>and services output by $0.07. This leads to a total increase of $1.69 in aggregate output</t>
  </si>
  <si>
    <t>(Copied from above)</t>
  </si>
  <si>
    <t>Type I earnings multiplier</t>
  </si>
  <si>
    <t>Output/ employment ratios</t>
  </si>
  <si>
    <t>(Assumed inputs)</t>
  </si>
  <si>
    <t>From the table of technological coefficients, for each $ of output in agriculture, $0.40 is wages to Households. The direct+indirect effect on wages of the increase in agriculture products by $1 is in cell B65.</t>
  </si>
  <si>
    <t>The Type 1 multiplier  tells the $ of household income generated in the economy for each $ of directly generated income</t>
  </si>
  <si>
    <t>To get to the employment estimates, let us assume that the ratio output/labor. In agriculture it is assumed to be 2. This means that for every $2 of agriculture output there is 1 worker. Since we know that agriculture output</t>
  </si>
  <si>
    <t xml:space="preserve">goes up by $1.33 when demand for Agriculture products increases by $1 (see cell B49), we can estimate the multipliers by dividing the output by the labour ratio. </t>
  </si>
  <si>
    <t>To get the Type 1 employment multiplier we divide direct+indirect by the employment ratio</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</si>
</sst>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quot;€&quot;\ * #,##0.00_-;\-&quot;€&quot;\ * #,##0.00_-;_-&quot;€&quot;\ * &quot;-&quot;??_-;_-@_-"/>
    <numFmt numFmtId="165" formatCode="_-* #,##0.00_-;\-* #,##0.00_-;_-* &quot;-&quot;??_-;_-@_-"/>
    <numFmt numFmtId="166" formatCode="[$USD]\ #,##0"/>
    <numFmt numFmtId="167" formatCode="0.000"/>
    <numFmt numFmtId="168" formatCode="0.0000"/>
    <numFmt numFmtId="169" formatCode="0.0"/>
  </numFmts>
  <fonts count="18" x14ac:knownFonts="1">
    <font>
      <sz val="11"/>
      <color theme="1"/>
      <name val="Calibri"/>
      <family val="2"/>
      <scheme val="minor"/>
    </font>
    <font>
      <sz val="12"/>
      <color theme="1"/>
      <name val="Calibri"/>
      <family val="2"/>
      <scheme val="minor"/>
    </font>
    <font>
      <sz val="11"/>
      <color theme="1"/>
      <name val="Calibri"/>
      <family val="2"/>
      <scheme val="minor"/>
    </font>
    <font>
      <b/>
      <sz val="8"/>
      <color indexed="9"/>
      <name val="Verdana"/>
      <family val="2"/>
    </font>
    <font>
      <u/>
      <sz val="8"/>
      <color indexed="9"/>
      <name val="Verdana"/>
      <family val="2"/>
    </font>
    <font>
      <sz val="8"/>
      <color indexed="9"/>
      <name val="Verdana"/>
      <family val="2"/>
    </font>
    <font>
      <b/>
      <sz val="8"/>
      <name val="Verdana"/>
      <family val="2"/>
    </font>
    <font>
      <b/>
      <sz val="9"/>
      <color indexed="10"/>
      <name val="Courier New"/>
      <family val="3"/>
    </font>
    <font>
      <sz val="8"/>
      <name val="Verdana"/>
      <family val="2"/>
    </font>
    <font>
      <sz val="8"/>
      <name val="Arial"/>
      <family val="2"/>
    </font>
    <font>
      <b/>
      <sz val="8"/>
      <color rgb="FFFF0000"/>
      <name val="Verdana"/>
      <family val="2"/>
    </font>
    <font>
      <b/>
      <sz val="8"/>
      <color rgb="FFFF0000"/>
      <name val="Arial"/>
      <family val="2"/>
    </font>
    <font>
      <b/>
      <sz val="11"/>
      <color theme="1"/>
      <name val="Calibri"/>
      <family val="2"/>
      <scheme val="minor"/>
    </font>
    <font>
      <sz val="16"/>
      <color theme="1"/>
      <name val="Times New Roman"/>
      <family val="1"/>
    </font>
    <font>
      <b/>
      <sz val="18"/>
      <color theme="1"/>
      <name val="Times New Roman"/>
      <family val="1"/>
    </font>
    <font>
      <b/>
      <sz val="18"/>
      <color theme="1"/>
      <name val="Calibri"/>
      <family val="2"/>
      <scheme val="minor"/>
    </font>
    <font>
      <i/>
      <sz val="11"/>
      <color theme="1"/>
      <name val="Calibri"/>
      <family val="2"/>
      <scheme val="minor"/>
    </font>
    <font>
      <u/>
      <sz val="11"/>
      <color theme="11"/>
      <name val="Calibri"/>
      <family val="2"/>
      <scheme val="minor"/>
    </font>
  </fonts>
  <fills count="13">
    <fill>
      <patternFill patternType="none"/>
    </fill>
    <fill>
      <patternFill patternType="gray125"/>
    </fill>
    <fill>
      <patternFill patternType="solid">
        <fgColor theme="4" tint="0.79998168889431442"/>
        <bgColor indexed="64"/>
      </patternFill>
    </fill>
    <fill>
      <patternFill patternType="solid">
        <fgColor theme="9" tint="0.59999389629810485"/>
        <bgColor indexed="64"/>
      </patternFill>
    </fill>
    <fill>
      <patternFill patternType="solid">
        <fgColor rgb="FF2973BD"/>
        <bgColor indexed="64"/>
      </patternFill>
    </fill>
    <fill>
      <patternFill patternType="solid">
        <fgColor rgb="FF00A1E3"/>
        <bgColor indexed="64"/>
      </patternFill>
    </fill>
    <fill>
      <patternFill patternType="solid">
        <fgColor rgb="FFC4D8ED"/>
        <bgColor indexed="64"/>
      </patternFill>
    </fill>
    <fill>
      <patternFill patternType="mediumGray">
        <fgColor rgb="FFC0C0C0"/>
        <bgColor rgb="FFFFFFFF"/>
      </patternFill>
    </fill>
    <fill>
      <patternFill patternType="solid">
        <fgColor rgb="FFF0F8FF"/>
        <bgColor indexed="64"/>
      </patternFill>
    </fill>
    <fill>
      <patternFill patternType="solid">
        <fgColor theme="8" tint="-0.249977111117893"/>
        <bgColor indexed="64"/>
      </patternFill>
    </fill>
    <fill>
      <patternFill patternType="solid">
        <fgColor theme="0"/>
        <bgColor indexed="64"/>
      </patternFill>
    </fill>
    <fill>
      <patternFill patternType="solid">
        <fgColor theme="6" tint="0.79998168889431442"/>
        <bgColor indexed="64"/>
      </patternFill>
    </fill>
    <fill>
      <patternFill patternType="solid">
        <fgColor theme="6" tint="0.59999389629810485"/>
        <bgColor indexed="64"/>
      </patternFill>
    </fill>
  </fills>
  <borders count="28">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C0C0C0"/>
      </left>
      <right/>
      <top style="thin">
        <color rgb="FFC0C0C0"/>
      </top>
      <bottom style="thin">
        <color rgb="FFC0C0C0"/>
      </bottom>
      <diagonal/>
    </border>
    <border>
      <left/>
      <right style="thin">
        <color rgb="FFC0C0C0"/>
      </right>
      <top style="thin">
        <color rgb="FFC0C0C0"/>
      </top>
      <bottom style="thin">
        <color rgb="FFC0C0C0"/>
      </bottom>
      <diagonal/>
    </border>
    <border>
      <left/>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right style="thin">
        <color rgb="FFC0C0C0"/>
      </right>
      <top/>
      <bottom/>
      <diagonal/>
    </border>
    <border>
      <left style="thin">
        <color rgb="FFC0C0C0"/>
      </left>
      <right style="thin">
        <color rgb="FFC0C0C0"/>
      </right>
      <top style="thin">
        <color rgb="FFC0C0C0"/>
      </top>
      <bottom/>
      <diagonal/>
    </border>
    <border>
      <left style="thin">
        <color rgb="FFC0C0C0"/>
      </left>
      <right style="thin">
        <color rgb="FFC0C0C0"/>
      </right>
      <top/>
      <bottom/>
      <diagonal/>
    </border>
    <border>
      <left style="thin">
        <color rgb="FFC0C0C0"/>
      </left>
      <right style="thin">
        <color rgb="FFC0C0C0"/>
      </right>
      <top/>
      <bottom style="thin">
        <color rgb="FFC0C0C0"/>
      </bottom>
      <diagonal/>
    </border>
    <border>
      <left/>
      <right style="thin">
        <color rgb="FFC0C0C0"/>
      </right>
      <top style="thin">
        <color rgb="FFC0C0C0"/>
      </top>
      <bottom/>
      <diagonal/>
    </border>
    <border>
      <left/>
      <right style="thin">
        <color rgb="FFC0C0C0"/>
      </right>
      <top/>
      <bottom style="thin">
        <color rgb="FFC0C0C0"/>
      </bottom>
      <diagonal/>
    </border>
    <border>
      <left style="medium">
        <color auto="1"/>
      </left>
      <right/>
      <top style="medium">
        <color auto="1"/>
      </top>
      <bottom/>
      <diagonal/>
    </border>
    <border>
      <left style="thin">
        <color rgb="FFC0C0C0"/>
      </left>
      <right/>
      <top style="medium">
        <color auto="1"/>
      </top>
      <bottom style="thin">
        <color rgb="FFC0C0C0"/>
      </bottom>
      <diagonal/>
    </border>
    <border>
      <left/>
      <right style="thin">
        <color rgb="FFC0C0C0"/>
      </right>
      <top style="medium">
        <color auto="1"/>
      </top>
      <bottom style="thin">
        <color rgb="FFC0C0C0"/>
      </bottom>
      <diagonal/>
    </border>
    <border>
      <left/>
      <right/>
      <top style="medium">
        <color auto="1"/>
      </top>
      <bottom style="thin">
        <color rgb="FFC0C0C0"/>
      </bottom>
      <diagonal/>
    </border>
    <border>
      <left style="medium">
        <color auto="1"/>
      </left>
      <right/>
      <top/>
      <bottom/>
      <diagonal/>
    </border>
    <border>
      <left style="medium">
        <color auto="1"/>
      </left>
      <right style="thin">
        <color rgb="FFC0C0C0"/>
      </right>
      <top style="thin">
        <color rgb="FFC0C0C0"/>
      </top>
      <bottom/>
      <diagonal/>
    </border>
    <border>
      <left style="medium">
        <color auto="1"/>
      </left>
      <right style="thin">
        <color rgb="FFC0C0C0"/>
      </right>
      <top/>
      <bottom/>
      <diagonal/>
    </border>
    <border>
      <left style="thin">
        <color rgb="FFC0C0C0"/>
      </left>
      <right/>
      <top style="thin">
        <color rgb="FFC0C0C0"/>
      </top>
      <bottom/>
      <diagonal/>
    </border>
    <border>
      <left/>
      <right/>
      <top style="thin">
        <color rgb="FFC0C0C0"/>
      </top>
      <bottom/>
      <diagonal/>
    </border>
  </borders>
  <cellStyleXfs count="6">
    <xf numFmtId="0" fontId="0" fillId="0" borderId="0"/>
    <xf numFmtId="165" fontId="2" fillId="0" borderId="0" applyFont="0" applyFill="0" applyBorder="0" applyAlignment="0" applyProtection="0"/>
    <xf numFmtId="164" fontId="2" fillId="0" borderId="0" applyFont="0" applyFill="0" applyBorder="0" applyAlignment="0" applyProtection="0"/>
    <xf numFmtId="0" fontId="2" fillId="0" borderId="0"/>
    <xf numFmtId="0" fontId="17" fillId="0" borderId="0" applyNumberFormat="0" applyFill="0" applyBorder="0" applyAlignment="0" applyProtection="0"/>
    <xf numFmtId="0" fontId="17" fillId="0" borderId="0" applyNumberFormat="0" applyFill="0" applyBorder="0" applyAlignment="0" applyProtection="0"/>
  </cellStyleXfs>
  <cellXfs count="121">
    <xf numFmtId="0" fontId="0" fillId="0" borderId="0" xfId="0"/>
    <xf numFmtId="165" fontId="0" fillId="0" borderId="0" xfId="0" applyNumberFormat="1"/>
    <xf numFmtId="0" fontId="0" fillId="0" borderId="1" xfId="0" applyBorder="1"/>
    <xf numFmtId="0" fontId="0" fillId="0" borderId="2" xfId="0" applyBorder="1"/>
    <xf numFmtId="0" fontId="0" fillId="0" borderId="3" xfId="0" applyBorder="1"/>
    <xf numFmtId="0" fontId="0" fillId="0" borderId="4" xfId="0" applyBorder="1"/>
    <xf numFmtId="0" fontId="0" fillId="0" borderId="0" xfId="0" applyBorder="1"/>
    <xf numFmtId="0" fontId="0" fillId="0" borderId="5" xfId="0" applyBorder="1"/>
    <xf numFmtId="0" fontId="0" fillId="0" borderId="6" xfId="0" applyBorder="1"/>
    <xf numFmtId="0" fontId="0" fillId="0" borderId="7" xfId="0" applyBorder="1"/>
    <xf numFmtId="0" fontId="0" fillId="0" borderId="8" xfId="0" applyBorder="1"/>
    <xf numFmtId="165" fontId="0" fillId="0" borderId="0" xfId="1" applyFont="1" applyBorder="1"/>
    <xf numFmtId="165" fontId="0" fillId="0" borderId="5" xfId="1" applyFont="1" applyBorder="1"/>
    <xf numFmtId="165" fontId="0" fillId="0" borderId="0" xfId="0" applyNumberFormat="1" applyBorder="1"/>
    <xf numFmtId="166" fontId="0" fillId="0" borderId="0" xfId="2" applyNumberFormat="1" applyFont="1" applyBorder="1"/>
    <xf numFmtId="166" fontId="0" fillId="0" borderId="5" xfId="2" applyNumberFormat="1" applyFont="1" applyBorder="1"/>
    <xf numFmtId="166" fontId="0" fillId="0" borderId="7" xfId="2" applyNumberFormat="1" applyFont="1" applyBorder="1"/>
    <xf numFmtId="166" fontId="0" fillId="0" borderId="8" xfId="2" applyNumberFormat="1" applyFont="1" applyBorder="1"/>
    <xf numFmtId="0" fontId="0" fillId="0" borderId="0" xfId="0" applyFill="1" applyBorder="1"/>
    <xf numFmtId="0" fontId="0" fillId="2" borderId="4" xfId="0" applyFill="1" applyBorder="1"/>
    <xf numFmtId="165" fontId="0" fillId="2" borderId="0" xfId="0" applyNumberFormat="1" applyFill="1" applyBorder="1"/>
    <xf numFmtId="165" fontId="0" fillId="2" borderId="5" xfId="0" applyNumberFormat="1" applyFill="1" applyBorder="1"/>
    <xf numFmtId="0" fontId="0" fillId="3" borderId="6" xfId="0" applyFill="1" applyBorder="1"/>
    <xf numFmtId="165" fontId="0" fillId="3" borderId="7" xfId="0" applyNumberFormat="1" applyFill="1" applyBorder="1"/>
    <xf numFmtId="165" fontId="0" fillId="3" borderId="8" xfId="0" applyNumberFormat="1" applyFill="1" applyBorder="1"/>
    <xf numFmtId="0" fontId="5" fillId="5" borderId="12" xfId="0" applyFont="1" applyFill="1" applyBorder="1" applyAlignment="1">
      <alignment horizontal="center" vertical="top" wrapText="1"/>
    </xf>
    <xf numFmtId="0" fontId="6" fillId="6" borderId="12" xfId="0" applyFont="1" applyFill="1" applyBorder="1" applyAlignment="1">
      <alignment wrapText="1"/>
    </xf>
    <xf numFmtId="0" fontId="7" fillId="7" borderId="12" xfId="0" applyFont="1" applyFill="1" applyBorder="1" applyAlignment="1">
      <alignment horizontal="center"/>
    </xf>
    <xf numFmtId="0" fontId="8" fillId="6" borderId="12" xfId="0" applyFont="1" applyFill="1" applyBorder="1" applyAlignment="1">
      <alignment vertical="top" wrapText="1"/>
    </xf>
    <xf numFmtId="0" fontId="9" fillId="0" borderId="12" xfId="0" applyNumberFormat="1" applyFont="1" applyBorder="1" applyAlignment="1">
      <alignment horizontal="right"/>
    </xf>
    <xf numFmtId="0" fontId="9" fillId="8" borderId="12" xfId="0" applyNumberFormat="1" applyFont="1" applyFill="1" applyBorder="1" applyAlignment="1">
      <alignment horizontal="right"/>
    </xf>
    <xf numFmtId="0" fontId="5" fillId="9" borderId="12" xfId="0" applyFont="1" applyFill="1" applyBorder="1" applyAlignment="1">
      <alignment horizontal="center" vertical="top" wrapText="1"/>
    </xf>
    <xf numFmtId="0" fontId="5" fillId="9" borderId="10" xfId="0" applyFont="1" applyFill="1" applyBorder="1" applyAlignment="1">
      <alignment horizontal="center" vertical="top" wrapText="1"/>
    </xf>
    <xf numFmtId="0" fontId="0" fillId="0" borderId="13" xfId="0" applyBorder="1" applyAlignment="1">
      <alignment vertical="center" textRotation="90"/>
    </xf>
    <xf numFmtId="0" fontId="5" fillId="9" borderId="13" xfId="0" applyFont="1" applyFill="1" applyBorder="1" applyAlignment="1">
      <alignment horizontal="center" vertical="center" wrapText="1"/>
    </xf>
    <xf numFmtId="0" fontId="7" fillId="7" borderId="10" xfId="0" applyFont="1" applyFill="1" applyBorder="1" applyAlignment="1">
      <alignment horizontal="center"/>
    </xf>
    <xf numFmtId="0" fontId="0" fillId="0" borderId="19" xfId="0" applyBorder="1"/>
    <xf numFmtId="0" fontId="0" fillId="0" borderId="23" xfId="0" applyBorder="1"/>
    <xf numFmtId="167" fontId="9" fillId="0" borderId="12" xfId="0" applyNumberFormat="1" applyFont="1" applyBorder="1" applyAlignment="1">
      <alignment horizontal="right"/>
    </xf>
    <xf numFmtId="2" fontId="0" fillId="0" borderId="0" xfId="0" applyNumberFormat="1"/>
    <xf numFmtId="0" fontId="8" fillId="6" borderId="12" xfId="0" applyFont="1" applyFill="1" applyBorder="1" applyAlignment="1">
      <alignment vertical="center" wrapText="1"/>
    </xf>
    <xf numFmtId="0" fontId="10" fillId="5" borderId="12" xfId="0" applyFont="1" applyFill="1" applyBorder="1" applyAlignment="1">
      <alignment horizontal="center" vertical="top" wrapText="1"/>
    </xf>
    <xf numFmtId="167" fontId="11" fillId="0" borderId="12" xfId="0" applyNumberFormat="1" applyFont="1" applyBorder="1" applyAlignment="1">
      <alignment horizontal="right"/>
    </xf>
    <xf numFmtId="0" fontId="5" fillId="9" borderId="13" xfId="0" applyFont="1" applyFill="1" applyBorder="1" applyAlignment="1">
      <alignment horizontal="center" vertical="center" wrapText="1"/>
    </xf>
    <xf numFmtId="168" fontId="9" fillId="0" borderId="12" xfId="0" applyNumberFormat="1" applyFont="1" applyBorder="1" applyAlignment="1">
      <alignment horizontal="right"/>
    </xf>
    <xf numFmtId="0" fontId="5" fillId="9" borderId="13" xfId="0" applyFont="1" applyFill="1" applyBorder="1" applyAlignment="1">
      <alignment horizontal="center" vertical="center" wrapText="1"/>
    </xf>
    <xf numFmtId="169" fontId="0" fillId="0" borderId="0" xfId="0" applyNumberFormat="1"/>
    <xf numFmtId="169" fontId="9" fillId="0" borderId="12" xfId="0" applyNumberFormat="1" applyFont="1" applyBorder="1" applyAlignment="1">
      <alignment horizontal="right"/>
    </xf>
    <xf numFmtId="0" fontId="8" fillId="6" borderId="0" xfId="0" applyFont="1" applyFill="1" applyBorder="1" applyAlignment="1">
      <alignment vertical="center" wrapText="1"/>
    </xf>
    <xf numFmtId="0" fontId="12" fillId="0" borderId="0" xfId="0" applyFont="1"/>
    <xf numFmtId="0" fontId="0" fillId="10" borderId="0" xfId="0" applyFill="1"/>
    <xf numFmtId="0" fontId="15" fillId="11" borderId="0" xfId="3" applyFont="1" applyFill="1"/>
    <xf numFmtId="0" fontId="15" fillId="12" borderId="0" xfId="3" applyFont="1" applyFill="1"/>
    <xf numFmtId="0" fontId="2" fillId="10" borderId="0" xfId="3" applyFill="1"/>
    <xf numFmtId="0" fontId="16" fillId="10" borderId="0" xfId="3" applyFont="1" applyFill="1" applyAlignment="1">
      <alignment horizontal="center"/>
    </xf>
    <xf numFmtId="0" fontId="14" fillId="10" borderId="0" xfId="0" applyFont="1" applyFill="1"/>
    <xf numFmtId="0" fontId="13" fillId="10" borderId="0" xfId="0" applyFont="1" applyFill="1"/>
    <xf numFmtId="166" fontId="0" fillId="0" borderId="4" xfId="2" applyNumberFormat="1" applyFont="1" applyBorder="1"/>
    <xf numFmtId="166" fontId="0" fillId="0" borderId="6" xfId="2" applyNumberFormat="1" applyFont="1" applyBorder="1"/>
    <xf numFmtId="0" fontId="12" fillId="0" borderId="1" xfId="0" applyFont="1" applyBorder="1"/>
    <xf numFmtId="0" fontId="16" fillId="0" borderId="4" xfId="0" applyFont="1" applyBorder="1"/>
    <xf numFmtId="0" fontId="16" fillId="0" borderId="2" xfId="0" applyFont="1" applyBorder="1"/>
    <xf numFmtId="0" fontId="16" fillId="0" borderId="3" xfId="0" applyFont="1" applyBorder="1"/>
    <xf numFmtId="0" fontId="16" fillId="0" borderId="6" xfId="0" applyFont="1" applyBorder="1"/>
    <xf numFmtId="0" fontId="12" fillId="2" borderId="6" xfId="0" applyFont="1" applyFill="1" applyBorder="1"/>
    <xf numFmtId="165" fontId="12" fillId="2" borderId="7" xfId="0" applyNumberFormat="1" applyFont="1" applyFill="1" applyBorder="1"/>
    <xf numFmtId="165" fontId="12" fillId="2" borderId="8" xfId="0" applyNumberFormat="1" applyFont="1" applyFill="1" applyBorder="1"/>
    <xf numFmtId="0" fontId="12" fillId="0" borderId="4" xfId="0" applyFont="1" applyBorder="1"/>
    <xf numFmtId="0" fontId="16" fillId="0" borderId="1" xfId="0" applyFont="1" applyBorder="1"/>
    <xf numFmtId="0" fontId="0" fillId="0" borderId="0" xfId="0" applyFill="1"/>
    <xf numFmtId="0" fontId="0" fillId="0" borderId="3" xfId="0" applyBorder="1" applyAlignment="1">
      <alignment wrapText="1"/>
    </xf>
    <xf numFmtId="0" fontId="1" fillId="10" borderId="0" xfId="3" applyFont="1" applyFill="1" applyAlignment="1">
      <alignment horizontal="left" wrapText="1"/>
    </xf>
    <xf numFmtId="0" fontId="1" fillId="10" borderId="0" xfId="3" applyFont="1" applyFill="1" applyAlignment="1">
      <alignment horizontal="left" vertical="center" wrapText="1"/>
    </xf>
    <xf numFmtId="0" fontId="5" fillId="5" borderId="14"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5" fillId="5" borderId="16" xfId="0" applyFont="1" applyFill="1" applyBorder="1" applyAlignment="1">
      <alignment horizontal="center" vertical="center" wrapText="1"/>
    </xf>
    <xf numFmtId="0" fontId="5" fillId="9" borderId="17" xfId="0" applyFont="1" applyFill="1" applyBorder="1" applyAlignment="1">
      <alignment horizontal="center" vertical="center" wrapText="1"/>
    </xf>
    <xf numFmtId="0" fontId="5" fillId="9" borderId="13" xfId="0" applyFont="1" applyFill="1" applyBorder="1" applyAlignment="1">
      <alignment horizontal="center" vertical="center" wrapText="1"/>
    </xf>
    <xf numFmtId="0" fontId="5" fillId="9" borderId="18" xfId="0" applyFont="1" applyFill="1" applyBorder="1" applyAlignment="1">
      <alignment horizontal="center" vertical="center" wrapText="1"/>
    </xf>
    <xf numFmtId="0" fontId="3" fillId="5" borderId="9" xfId="0" applyFont="1" applyFill="1" applyBorder="1" applyAlignment="1">
      <alignment horizontal="right" vertical="center" wrapText="1"/>
    </xf>
    <xf numFmtId="0" fontId="3" fillId="5" borderId="10" xfId="0" applyFont="1" applyFill="1" applyBorder="1" applyAlignment="1">
      <alignment horizontal="right" vertical="center" wrapText="1"/>
    </xf>
    <xf numFmtId="0" fontId="5" fillId="4" borderId="9" xfId="0" applyFont="1" applyFill="1" applyBorder="1" applyAlignment="1">
      <alignment vertical="top" wrapText="1"/>
    </xf>
    <xf numFmtId="0" fontId="5" fillId="4" borderId="11" xfId="0" applyFont="1" applyFill="1" applyBorder="1" applyAlignment="1">
      <alignment vertical="top" wrapText="1"/>
    </xf>
    <xf numFmtId="0" fontId="5" fillId="9" borderId="11" xfId="0" applyFont="1" applyFill="1" applyBorder="1" applyAlignment="1">
      <alignment horizontal="center" vertical="top" wrapText="1"/>
    </xf>
    <xf numFmtId="0" fontId="5" fillId="9" borderId="10" xfId="0" applyFont="1" applyFill="1" applyBorder="1" applyAlignment="1">
      <alignment horizontal="center" vertical="top" wrapText="1"/>
    </xf>
    <xf numFmtId="0" fontId="4" fillId="4" borderId="9" xfId="0" applyFont="1" applyFill="1" applyBorder="1" applyAlignment="1">
      <alignment horizontal="left" vertical="top" wrapText="1"/>
    </xf>
    <xf numFmtId="0" fontId="4" fillId="4" borderId="11" xfId="0" applyFont="1" applyFill="1" applyBorder="1" applyAlignment="1">
      <alignment horizontal="left" vertical="top" wrapText="1"/>
    </xf>
    <xf numFmtId="0" fontId="5" fillId="4" borderId="9" xfId="0" applyFont="1" applyFill="1" applyBorder="1" applyAlignment="1">
      <alignment horizontal="left" vertical="top" wrapText="1"/>
    </xf>
    <xf numFmtId="0" fontId="5" fillId="4" borderId="11" xfId="0" applyFont="1" applyFill="1" applyBorder="1" applyAlignment="1">
      <alignment horizontal="left" vertical="top" wrapText="1"/>
    </xf>
    <xf numFmtId="0" fontId="5" fillId="5" borderId="9" xfId="0" applyFont="1" applyFill="1" applyBorder="1" applyAlignment="1">
      <alignment horizontal="center" vertical="top" wrapText="1"/>
    </xf>
    <xf numFmtId="0" fontId="5" fillId="5" borderId="11" xfId="0" applyFont="1" applyFill="1" applyBorder="1" applyAlignment="1">
      <alignment horizontal="center" vertical="top" wrapText="1"/>
    </xf>
    <xf numFmtId="0" fontId="5" fillId="5" borderId="10" xfId="0" applyFont="1" applyFill="1" applyBorder="1" applyAlignment="1">
      <alignment horizontal="center" vertical="top" wrapText="1"/>
    </xf>
    <xf numFmtId="0" fontId="3" fillId="4" borderId="9" xfId="0" applyFont="1" applyFill="1" applyBorder="1" applyAlignment="1">
      <alignment horizontal="right" vertical="top" wrapText="1"/>
    </xf>
    <xf numFmtId="0" fontId="3" fillId="4" borderId="10" xfId="0" applyFont="1" applyFill="1" applyBorder="1" applyAlignment="1">
      <alignment horizontal="right" vertical="top" wrapText="1"/>
    </xf>
    <xf numFmtId="0" fontId="4" fillId="4" borderId="9" xfId="0" applyFont="1" applyFill="1" applyBorder="1" applyAlignment="1">
      <alignment vertical="top" wrapText="1"/>
    </xf>
    <xf numFmtId="0" fontId="4" fillId="4" borderId="11" xfId="0" applyFont="1" applyFill="1" applyBorder="1" applyAlignment="1">
      <alignment vertical="top" wrapText="1"/>
    </xf>
    <xf numFmtId="0" fontId="4" fillId="4" borderId="10" xfId="0" applyFont="1" applyFill="1" applyBorder="1" applyAlignment="1">
      <alignment vertical="top" wrapText="1"/>
    </xf>
    <xf numFmtId="0" fontId="5" fillId="4" borderId="10" xfId="0" applyFont="1" applyFill="1" applyBorder="1" applyAlignment="1">
      <alignment vertical="top" wrapText="1"/>
    </xf>
    <xf numFmtId="0" fontId="5" fillId="5" borderId="24" xfId="0" applyFont="1" applyFill="1" applyBorder="1" applyAlignment="1">
      <alignment horizontal="center" vertical="center" wrapText="1"/>
    </xf>
    <xf numFmtId="0" fontId="5" fillId="5" borderId="25" xfId="0" applyFont="1" applyFill="1" applyBorder="1" applyAlignment="1">
      <alignment horizontal="center" vertical="center" wrapText="1"/>
    </xf>
    <xf numFmtId="0" fontId="3" fillId="4" borderId="20" xfId="0" applyFont="1" applyFill="1" applyBorder="1" applyAlignment="1">
      <alignment horizontal="right" vertical="top" wrapText="1"/>
    </xf>
    <xf numFmtId="0" fontId="3" fillId="4" borderId="21" xfId="0" applyFont="1" applyFill="1" applyBorder="1" applyAlignment="1">
      <alignment horizontal="right" vertical="top" wrapText="1"/>
    </xf>
    <xf numFmtId="0" fontId="5" fillId="4" borderId="20" xfId="0" applyFont="1" applyFill="1" applyBorder="1" applyAlignment="1">
      <alignment horizontal="left" vertical="top" wrapText="1"/>
    </xf>
    <xf numFmtId="0" fontId="5" fillId="4" borderId="22" xfId="0" applyFont="1" applyFill="1" applyBorder="1" applyAlignment="1">
      <alignment horizontal="left" vertical="top" wrapText="1"/>
    </xf>
    <xf numFmtId="0" fontId="3" fillId="5" borderId="14" xfId="0" applyFont="1" applyFill="1" applyBorder="1" applyAlignment="1">
      <alignment horizontal="center" vertical="top" wrapText="1"/>
    </xf>
    <xf numFmtId="0" fontId="3" fillId="5" borderId="15" xfId="0" applyFont="1" applyFill="1" applyBorder="1" applyAlignment="1">
      <alignment horizontal="center" vertical="top" wrapText="1"/>
    </xf>
    <xf numFmtId="0" fontId="8" fillId="6" borderId="26" xfId="0" applyFont="1" applyFill="1" applyBorder="1" applyAlignment="1">
      <alignment horizontal="left" vertical="center" wrapText="1"/>
    </xf>
    <xf numFmtId="0" fontId="8" fillId="6" borderId="27" xfId="0" applyFont="1" applyFill="1" applyBorder="1" applyAlignment="1">
      <alignment horizontal="left" vertical="center" wrapText="1"/>
    </xf>
    <xf numFmtId="0" fontId="8" fillId="6" borderId="9" xfId="0" applyFont="1" applyFill="1" applyBorder="1" applyAlignment="1">
      <alignment horizontal="center" vertical="center" wrapText="1"/>
    </xf>
    <xf numFmtId="0" fontId="8" fillId="6" borderId="10" xfId="0" applyFont="1" applyFill="1" applyBorder="1" applyAlignment="1">
      <alignment horizontal="center" vertical="center" wrapText="1"/>
    </xf>
    <xf numFmtId="0" fontId="8" fillId="6" borderId="14" xfId="0" applyFont="1" applyFill="1" applyBorder="1" applyAlignment="1">
      <alignment horizontal="center" vertical="center" wrapText="1"/>
    </xf>
    <xf numFmtId="0" fontId="8" fillId="6" borderId="16" xfId="0" applyFont="1" applyFill="1" applyBorder="1" applyAlignment="1">
      <alignment horizontal="center" vertical="center" wrapText="1"/>
    </xf>
    <xf numFmtId="0" fontId="8" fillId="6" borderId="27" xfId="0" applyFont="1" applyFill="1" applyBorder="1" applyAlignment="1">
      <alignment horizontal="center" vertical="center" wrapText="1"/>
    </xf>
    <xf numFmtId="0" fontId="8" fillId="6" borderId="0" xfId="0" applyFont="1" applyFill="1" applyBorder="1" applyAlignment="1">
      <alignment horizontal="center" vertical="center" wrapText="1"/>
    </xf>
    <xf numFmtId="0" fontId="16" fillId="0" borderId="1" xfId="0" applyFont="1" applyBorder="1" applyAlignment="1">
      <alignment horizontal="center"/>
    </xf>
    <xf numFmtId="0" fontId="16" fillId="0" borderId="2" xfId="0" applyFont="1" applyBorder="1" applyAlignment="1">
      <alignment horizontal="center"/>
    </xf>
    <xf numFmtId="0" fontId="16" fillId="0" borderId="0" xfId="0" applyFont="1" applyBorder="1" applyAlignment="1">
      <alignment horizontal="center"/>
    </xf>
    <xf numFmtId="0" fontId="16" fillId="0" borderId="5" xfId="0" applyFont="1" applyBorder="1" applyAlignment="1">
      <alignment horizontal="center"/>
    </xf>
    <xf numFmtId="165" fontId="16" fillId="0" borderId="2" xfId="0" applyNumberFormat="1" applyFont="1" applyBorder="1" applyAlignment="1">
      <alignment horizontal="center"/>
    </xf>
    <xf numFmtId="165" fontId="16" fillId="0" borderId="3" xfId="0" applyNumberFormat="1" applyFont="1" applyBorder="1" applyAlignment="1">
      <alignment horizontal="center"/>
    </xf>
    <xf numFmtId="0" fontId="16" fillId="0" borderId="3" xfId="0" applyFont="1" applyBorder="1" applyAlignment="1">
      <alignment horizontal="center"/>
    </xf>
  </cellXfs>
  <cellStyles count="6">
    <cellStyle name="Comma" xfId="1" builtinId="3"/>
    <cellStyle name="Currency" xfId="2" builtinId="4"/>
    <cellStyle name="Followed Hyperlink" xfId="4" builtinId="9" hidden="1"/>
    <cellStyle name="Followed Hyperlink" xfId="5" builtinId="9" hidden="1"/>
    <cellStyle name="Normal" xfId="0" builtinId="0"/>
    <cellStyle name="Normal 3"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theme" Target="theme/theme1.xml"/><Relationship Id="rId13" Type="http://schemas.openxmlformats.org/officeDocument/2006/relationships/styles" Target="styles.xml"/><Relationship Id="rId14" Type="http://schemas.openxmlformats.org/officeDocument/2006/relationships/sharedStrings" Target="sharedStrings.xml"/><Relationship Id="rId15"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4</xdr:col>
      <xdr:colOff>525653</xdr:colOff>
      <xdr:row>0</xdr:row>
      <xdr:rowOff>155119</xdr:rowOff>
    </xdr:from>
    <xdr:to>
      <xdr:col>12</xdr:col>
      <xdr:colOff>542586</xdr:colOff>
      <xdr:row>10</xdr:row>
      <xdr:rowOff>168653</xdr:rowOff>
    </xdr:to>
    <xdr:pic>
      <xdr:nvPicPr>
        <xdr:cNvPr id="2" name="Picture 1" descr="VCC_logo_tree_icon.jpg">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53929" y="724429"/>
          <a:ext cx="6673485" cy="1911235"/>
        </a:xfrm>
        <a:prstGeom prst="rect">
          <a:avLst/>
        </a:prstGeom>
      </xdr:spPr>
    </xdr:pic>
    <xdr:clientData/>
  </xdr:twoCellAnchor>
  <xdr:twoCellAnchor editAs="oneCell">
    <xdr:from>
      <xdr:col>8</xdr:col>
      <xdr:colOff>711200</xdr:colOff>
      <xdr:row>27</xdr:row>
      <xdr:rowOff>127000</xdr:rowOff>
    </xdr:from>
    <xdr:to>
      <xdr:col>10</xdr:col>
      <xdr:colOff>254000</xdr:colOff>
      <xdr:row>29</xdr:row>
      <xdr:rowOff>41274</xdr:rowOff>
    </xdr:to>
    <xdr:pic>
      <xdr:nvPicPr>
        <xdr:cNvPr id="3" name="Picture 2" descr="https://licensebuttons.net/l/by/4.0/88x31.png">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94700" y="15621000"/>
          <a:ext cx="1193800" cy="295274"/>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stats.oecd.org/OECDStat_Metadata/ShowMetadata.ashx?Dataset=IOTS&amp;Coords=%5bVAR%5d.%5bDOMIMP%5d&amp;ShowOnWeb=true&amp;Lang=en"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tats.oecd.org/OECDStat_Metadata/ShowMetadata.ashx?Dataset=IOTS&amp;Coords=%5bVAR%5d.%5bVAL%5d&amp;ShowOnWeb=true&amp;Lang=en"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tats.oecd.org/OECDStat_Metadata/ShowMetadata.ashx?Dataset=IOTS&amp;Coords=%5bVAR%5d.%5bDOMIMP%5d&amp;ShowOnWeb=true&amp;Lang=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3:R29"/>
  <sheetViews>
    <sheetView tabSelected="1" zoomScale="85" workbookViewId="0">
      <selection activeCell="C13" sqref="C13"/>
    </sheetView>
  </sheetViews>
  <sheetFormatPr baseColWidth="10" defaultColWidth="10.83203125" defaultRowHeight="15" x14ac:dyDescent="0.2"/>
  <cols>
    <col min="1" max="16384" width="10.83203125" style="50"/>
  </cols>
  <sheetData>
    <row r="13" spans="4:9" ht="23" x14ac:dyDescent="0.25">
      <c r="D13" s="55" t="s">
        <v>187</v>
      </c>
    </row>
    <row r="14" spans="4:9" ht="20" x14ac:dyDescent="0.2">
      <c r="E14" s="56" t="s">
        <v>195</v>
      </c>
    </row>
    <row r="15" spans="4:9" x14ac:dyDescent="0.2">
      <c r="G15" s="50" t="s">
        <v>188</v>
      </c>
    </row>
    <row r="16" spans="4:9" x14ac:dyDescent="0.2">
      <c r="I16" s="50" t="s">
        <v>189</v>
      </c>
    </row>
    <row r="17" spans="1:18" s="52" customFormat="1" ht="24" x14ac:dyDescent="0.3">
      <c r="A17" s="52" t="s">
        <v>194</v>
      </c>
    </row>
    <row r="18" spans="1:18" ht="16" customHeight="1" x14ac:dyDescent="0.2">
      <c r="A18" s="72" t="s">
        <v>197</v>
      </c>
      <c r="B18" s="72"/>
      <c r="C18" s="72"/>
      <c r="D18" s="72"/>
      <c r="E18" s="72"/>
      <c r="F18" s="72"/>
      <c r="G18" s="72"/>
      <c r="H18" s="72"/>
      <c r="I18" s="72"/>
      <c r="J18" s="72"/>
      <c r="K18" s="72"/>
      <c r="L18" s="72"/>
      <c r="M18" s="72"/>
      <c r="N18" s="72"/>
      <c r="O18" s="72"/>
      <c r="P18" s="72"/>
      <c r="Q18" s="72"/>
      <c r="R18" s="72"/>
    </row>
    <row r="19" spans="1:18" ht="16" customHeight="1" x14ac:dyDescent="0.2">
      <c r="A19" s="72"/>
      <c r="B19" s="72"/>
      <c r="C19" s="72"/>
      <c r="D19" s="72"/>
      <c r="E19" s="72"/>
      <c r="F19" s="72"/>
      <c r="G19" s="72"/>
      <c r="H19" s="72"/>
      <c r="I19" s="72"/>
      <c r="J19" s="72"/>
      <c r="K19" s="72"/>
      <c r="L19" s="72"/>
      <c r="M19" s="72"/>
      <c r="N19" s="72"/>
      <c r="O19" s="72"/>
      <c r="P19" s="72"/>
      <c r="Q19" s="72"/>
      <c r="R19" s="72"/>
    </row>
    <row r="20" spans="1:18" ht="16" customHeight="1" x14ac:dyDescent="0.2">
      <c r="A20" s="72"/>
      <c r="B20" s="72"/>
      <c r="C20" s="72"/>
      <c r="D20" s="72"/>
      <c r="E20" s="72"/>
      <c r="F20" s="72"/>
      <c r="G20" s="72"/>
      <c r="H20" s="72"/>
      <c r="I20" s="72"/>
      <c r="J20" s="72"/>
      <c r="K20" s="72"/>
      <c r="L20" s="72"/>
      <c r="M20" s="72"/>
      <c r="N20" s="72"/>
      <c r="O20" s="72"/>
      <c r="P20" s="72"/>
      <c r="Q20" s="72"/>
      <c r="R20" s="72"/>
    </row>
    <row r="21" spans="1:18" x14ac:dyDescent="0.2">
      <c r="A21" s="72"/>
      <c r="B21" s="72"/>
      <c r="C21" s="72"/>
      <c r="D21" s="72"/>
      <c r="E21" s="72"/>
      <c r="F21" s="72"/>
      <c r="G21" s="72"/>
      <c r="H21" s="72"/>
      <c r="I21" s="72"/>
      <c r="J21" s="72"/>
      <c r="K21" s="72"/>
      <c r="L21" s="72"/>
      <c r="M21" s="72"/>
      <c r="N21" s="72"/>
      <c r="O21" s="72"/>
      <c r="P21" s="72"/>
      <c r="Q21" s="72"/>
      <c r="R21" s="72"/>
    </row>
    <row r="22" spans="1:18" s="51" customFormat="1" ht="24" x14ac:dyDescent="0.3">
      <c r="A22" s="51" t="s">
        <v>190</v>
      </c>
    </row>
    <row r="23" spans="1:18" s="53" customFormat="1" ht="17" customHeight="1" x14ac:dyDescent="0.2">
      <c r="A23" s="71" t="s">
        <v>196</v>
      </c>
      <c r="B23" s="71"/>
      <c r="C23" s="71"/>
      <c r="D23" s="71"/>
      <c r="E23" s="71"/>
      <c r="F23" s="71"/>
      <c r="G23" s="71"/>
      <c r="H23" s="71"/>
      <c r="I23" s="71"/>
      <c r="J23" s="71"/>
      <c r="K23" s="71"/>
      <c r="L23" s="71"/>
      <c r="M23" s="71"/>
      <c r="N23" s="71"/>
      <c r="O23" s="71"/>
      <c r="Q23" s="50"/>
    </row>
    <row r="24" spans="1:18" s="53" customFormat="1" x14ac:dyDescent="0.2">
      <c r="Q24" s="50"/>
    </row>
    <row r="25" spans="1:18" s="51" customFormat="1" ht="24" x14ac:dyDescent="0.3">
      <c r="A25" s="51" t="s">
        <v>191</v>
      </c>
    </row>
    <row r="26" spans="1:18" s="53" customFormat="1" x14ac:dyDescent="0.2">
      <c r="J26" s="54" t="s">
        <v>192</v>
      </c>
      <c r="Q26" s="50"/>
    </row>
    <row r="27" spans="1:18" s="53" customFormat="1" x14ac:dyDescent="0.2">
      <c r="J27" s="54" t="s">
        <v>193</v>
      </c>
      <c r="Q27" s="50"/>
    </row>
    <row r="28" spans="1:18" s="53" customFormat="1" x14ac:dyDescent="0.2">
      <c r="Q28" s="50"/>
    </row>
    <row r="29" spans="1:18" s="53" customFormat="1" x14ac:dyDescent="0.2">
      <c r="Q29" s="50"/>
    </row>
  </sheetData>
  <mergeCells count="2">
    <mergeCell ref="A23:O23"/>
    <mergeCell ref="A18:R21"/>
  </mergeCells>
  <pageMargins left="0.7" right="0.7" top="0.75" bottom="0.75" header="0.3" footer="0.3"/>
  <pageSetup orientation="portrait" horizontalDpi="0" verticalDpi="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zoomScale="142" workbookViewId="0">
      <selection activeCell="D12" sqref="D12"/>
    </sheetView>
  </sheetViews>
  <sheetFormatPr baseColWidth="10" defaultColWidth="8.83203125" defaultRowHeight="15" x14ac:dyDescent="0.2"/>
  <cols>
    <col min="1" max="1" width="14.83203125" bestFit="1" customWidth="1"/>
    <col min="2" max="2" width="14.83203125" customWidth="1"/>
    <col min="3" max="11" width="10.83203125" customWidth="1"/>
  </cols>
  <sheetData>
    <row r="1" spans="1:11" x14ac:dyDescent="0.2">
      <c r="A1" s="106" t="s">
        <v>165</v>
      </c>
      <c r="B1" s="107"/>
      <c r="C1" s="107"/>
      <c r="D1" s="107"/>
      <c r="E1" s="107"/>
      <c r="F1" s="107"/>
      <c r="G1" s="107"/>
      <c r="H1" s="107"/>
      <c r="I1" s="107"/>
      <c r="J1" s="107"/>
      <c r="K1" s="107"/>
    </row>
    <row r="2" spans="1:11" ht="33" x14ac:dyDescent="0.2">
      <c r="A2" s="37"/>
      <c r="B2" s="6"/>
      <c r="C2" s="25" t="s">
        <v>1</v>
      </c>
      <c r="D2" s="41" t="s">
        <v>166</v>
      </c>
      <c r="E2" s="25" t="s">
        <v>2</v>
      </c>
      <c r="F2" s="25" t="s">
        <v>167</v>
      </c>
      <c r="G2" s="25" t="s">
        <v>168</v>
      </c>
      <c r="H2" s="25" t="s">
        <v>169</v>
      </c>
      <c r="I2" s="25" t="s">
        <v>170</v>
      </c>
      <c r="J2" s="25" t="s">
        <v>171</v>
      </c>
      <c r="K2" s="25" t="s">
        <v>172</v>
      </c>
    </row>
    <row r="3" spans="1:11" x14ac:dyDescent="0.2">
      <c r="A3" s="108" t="s">
        <v>161</v>
      </c>
      <c r="B3" s="109"/>
      <c r="C3" s="38">
        <f>SUM('2011 SA output mult (step 8)'!D6:D14)</f>
        <v>1.8543310487420781</v>
      </c>
      <c r="D3" s="42">
        <f>SUM('2011 SA output mult (step 8)'!E6:E14)</f>
        <v>1.5642306077275312</v>
      </c>
      <c r="E3" s="38">
        <f>SUM('2011 SA output mult (step 8)'!F6:F14)</f>
        <v>2.0467982283475603</v>
      </c>
      <c r="F3" s="38">
        <f>SUM('2011 SA output mult (step 8)'!G6:G14)</f>
        <v>1.5470297390187058</v>
      </c>
      <c r="G3" s="38">
        <f>SUM('2011 SA output mult (step 8)'!H6:H14)</f>
        <v>2.1003685721187564</v>
      </c>
      <c r="H3" s="38">
        <f>SUM('2011 SA output mult (step 8)'!I6:I14)</f>
        <v>1.6842811358641079</v>
      </c>
      <c r="I3" s="38">
        <f>SUM('2011 SA output mult (step 8)'!J6:J14)</f>
        <v>1.7746696509997817</v>
      </c>
      <c r="J3" s="38">
        <f>SUM('2011 SA output mult (step 8)'!K6:K14)</f>
        <v>1.7704138633057946</v>
      </c>
      <c r="K3" s="38">
        <f>SUM('2011 SA output mult (step 8)'!L6:L14)</f>
        <v>1.5526606413275814</v>
      </c>
    </row>
    <row r="4" spans="1:11" x14ac:dyDescent="0.2">
      <c r="A4" s="110" t="s">
        <v>162</v>
      </c>
      <c r="B4" s="40" t="s">
        <v>163</v>
      </c>
      <c r="C4" s="38">
        <f t="array" ref="C4:K4">MMULT('2011 SA tech (step 7)'!D17:L17,'2011 SA output mult (step 8)'!D6:L14)</f>
        <v>0.29401787454823564</v>
      </c>
      <c r="D4" s="42">
        <v>0.31718208810251813</v>
      </c>
      <c r="E4" s="38">
        <v>0.36363581352977264</v>
      </c>
      <c r="F4" s="38">
        <v>0.28832534628585105</v>
      </c>
      <c r="G4" s="38">
        <v>0.35554121204643674</v>
      </c>
      <c r="H4" s="38">
        <v>0.41403669856536113</v>
      </c>
      <c r="I4" s="38">
        <v>0.33688500941334582</v>
      </c>
      <c r="J4" s="38">
        <v>0.38863818730696081</v>
      </c>
      <c r="K4" s="38">
        <v>0.57961381761183572</v>
      </c>
    </row>
    <row r="5" spans="1:11" x14ac:dyDescent="0.2">
      <c r="A5" s="111"/>
      <c r="B5" s="40" t="s">
        <v>164</v>
      </c>
      <c r="C5" s="38">
        <f>C4/'2011 SA tech (step 7)'!D17</f>
        <v>2.3733382924251925</v>
      </c>
      <c r="D5" s="42">
        <f>D4/'2011 SA tech (step 7)'!E17</f>
        <v>1.5717947759719624</v>
      </c>
      <c r="E5" s="38">
        <f>E4/'2011 SA tech (step 7)'!F17</f>
        <v>2.5362392491564929</v>
      </c>
      <c r="F5" s="38">
        <f>F4/'2011 SA tech (step 7)'!G17</f>
        <v>1.6228087856222222</v>
      </c>
      <c r="G5" s="38">
        <f>G4/'2011 SA tech (step 7)'!H17</f>
        <v>2.6476308234689858</v>
      </c>
      <c r="H5" s="38">
        <f>H4/'2011 SA tech (step 7)'!I17</f>
        <v>1.5137822001340737</v>
      </c>
      <c r="I5" s="38">
        <f>I4/'2011 SA tech (step 7)'!J17</f>
        <v>2.0005834462450185</v>
      </c>
      <c r="J5" s="38">
        <f>J4/'2011 SA tech (step 7)'!K17</f>
        <v>1.7868151847152787</v>
      </c>
      <c r="K5" s="38">
        <f>K4/'2011 SA tech (step 7)'!L17</f>
        <v>1.261811922438951</v>
      </c>
    </row>
    <row r="8" spans="1:11" ht="25.75" customHeight="1" x14ac:dyDescent="0.2">
      <c r="A8" s="112" t="s">
        <v>181</v>
      </c>
      <c r="B8" s="40" t="s">
        <v>183</v>
      </c>
      <c r="C8" s="47">
        <f>'2011 SA Employment (step 3)'!B7</f>
        <v>613.75</v>
      </c>
      <c r="D8" s="47">
        <f>'2011 SA Employment (step 3)'!C7</f>
        <v>311.5</v>
      </c>
      <c r="E8" s="47">
        <f>'2011 SA Employment (step 3)'!D7</f>
        <v>1766</v>
      </c>
      <c r="F8" s="47">
        <f>'2011 SA Employment (step 3)'!E7</f>
        <v>86</v>
      </c>
      <c r="G8" s="47">
        <f>'2011 SA Employment (step 3)'!F7</f>
        <v>1054.25</v>
      </c>
      <c r="H8" s="47">
        <f>'2011 SA Employment (step 3)'!G7</f>
        <v>2994.5</v>
      </c>
      <c r="I8" s="47">
        <f>'2011 SA Employment (step 3)'!H7</f>
        <v>762</v>
      </c>
      <c r="J8" s="47">
        <f>'2011 SA Employment (step 3)'!I7</f>
        <v>1710.5</v>
      </c>
      <c r="K8" s="47">
        <f>'2011 SA Employment (step 3)'!J7</f>
        <v>2849.25</v>
      </c>
    </row>
    <row r="9" spans="1:11" ht="22" x14ac:dyDescent="0.2">
      <c r="A9" s="113"/>
      <c r="B9" s="40" t="s">
        <v>184</v>
      </c>
      <c r="C9" s="47">
        <f>'2011 SA IO table_small (step 6)'!D19</f>
        <v>22630.1</v>
      </c>
      <c r="D9" s="47">
        <f>'2011 SA IO table_small (step 6)'!E19</f>
        <v>58704.3</v>
      </c>
      <c r="E9" s="47">
        <f>'2011 SA IO table_small (step 6)'!F19</f>
        <v>206969.80000000002</v>
      </c>
      <c r="F9" s="47">
        <f>'2011 SA IO table_small (step 6)'!G19</f>
        <v>21265.200000000001</v>
      </c>
      <c r="G9" s="47">
        <f>'2011 SA IO table_small (step 6)'!H19</f>
        <v>46089.5</v>
      </c>
      <c r="H9" s="47">
        <f>'2011 SA IO table_small (step 6)'!I19</f>
        <v>93583.3</v>
      </c>
      <c r="I9" s="47">
        <f>'2011 SA IO table_small (step 6)'!J19</f>
        <v>70258.7</v>
      </c>
      <c r="J9" s="47">
        <f>'2011 SA IO table_small (step 6)'!K19</f>
        <v>140813.5</v>
      </c>
      <c r="K9" s="47">
        <f>'2011 SA IO table_small (step 6)'!L19</f>
        <v>129739.29999999999</v>
      </c>
    </row>
    <row r="10" spans="1:11" x14ac:dyDescent="0.2">
      <c r="A10" s="113"/>
      <c r="B10" s="48" t="s">
        <v>182</v>
      </c>
      <c r="C10" s="38">
        <f>C8/C9</f>
        <v>2.7120958369605087E-2</v>
      </c>
      <c r="D10" s="38">
        <f t="shared" ref="D10:K10" si="0">D8/D9</f>
        <v>5.306255248763719E-3</v>
      </c>
      <c r="E10" s="38">
        <f t="shared" si="0"/>
        <v>8.5326458256228671E-3</v>
      </c>
      <c r="F10" s="38">
        <f t="shared" si="0"/>
        <v>4.0441660553392393E-3</v>
      </c>
      <c r="G10" s="38">
        <f t="shared" si="0"/>
        <v>2.2873973464671998E-2</v>
      </c>
      <c r="H10" s="38">
        <f t="shared" si="0"/>
        <v>3.1998230453510398E-2</v>
      </c>
      <c r="I10" s="38">
        <f t="shared" si="0"/>
        <v>1.084563192885721E-2</v>
      </c>
      <c r="J10" s="38">
        <f t="shared" si="0"/>
        <v>1.214727281120063E-2</v>
      </c>
      <c r="K10" s="38">
        <f t="shared" si="0"/>
        <v>2.1961348643009485E-2</v>
      </c>
    </row>
    <row r="11" spans="1:11" x14ac:dyDescent="0.2">
      <c r="A11" s="113"/>
      <c r="B11" s="40" t="s">
        <v>163</v>
      </c>
      <c r="C11" s="38">
        <f t="array" ref="C11:K11">MMULT(C10:K10,'2011 SA output mult (step 8)'!D6:L14)</f>
        <v>3.9474435388600702E-2</v>
      </c>
      <c r="D11" s="42">
        <v>1.2824553738626378E-2</v>
      </c>
      <c r="E11" s="38">
        <v>2.4124370948126295E-2</v>
      </c>
      <c r="F11" s="38">
        <v>9.8334833866591132E-3</v>
      </c>
      <c r="G11" s="38">
        <v>3.9098387613888279E-2</v>
      </c>
      <c r="H11" s="38">
        <v>4.1477230782740376E-2</v>
      </c>
      <c r="I11" s="38">
        <v>2.2937465786515916E-2</v>
      </c>
      <c r="J11" s="38">
        <v>2.3486964345580702E-2</v>
      </c>
      <c r="K11" s="38">
        <v>2.9800408504206947E-2</v>
      </c>
    </row>
    <row r="12" spans="1:11" x14ac:dyDescent="0.2">
      <c r="A12" s="113"/>
      <c r="B12" s="40" t="s">
        <v>164</v>
      </c>
      <c r="C12" s="38">
        <f>C11/C10</f>
        <v>1.4554955931365745</v>
      </c>
      <c r="D12" s="42">
        <f t="shared" ref="D12:K12" si="1">D11/D10</f>
        <v>2.4168746389677191</v>
      </c>
      <c r="E12" s="38">
        <f t="shared" si="1"/>
        <v>2.8273025086407193</v>
      </c>
      <c r="F12" s="38">
        <f t="shared" si="1"/>
        <v>2.4315231501625978</v>
      </c>
      <c r="G12" s="38">
        <f t="shared" si="1"/>
        <v>1.709295836784732</v>
      </c>
      <c r="H12" s="38">
        <f t="shared" si="1"/>
        <v>1.2962351415964026</v>
      </c>
      <c r="I12" s="38">
        <f t="shared" si="1"/>
        <v>2.1149035793373829</v>
      </c>
      <c r="J12" s="38">
        <f t="shared" si="1"/>
        <v>1.9335174825351817</v>
      </c>
      <c r="K12" s="38">
        <f t="shared" si="1"/>
        <v>1.3569480175659756</v>
      </c>
    </row>
  </sheetData>
  <mergeCells count="4">
    <mergeCell ref="A1:K1"/>
    <mergeCell ref="A3:B3"/>
    <mergeCell ref="A4:A5"/>
    <mergeCell ref="A8:A12"/>
  </mergeCells>
  <pageMargins left="0.7" right="0.7" top="0.75" bottom="0.75" header="0.3" footer="0.3"/>
  <pageSetup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5"/>
  <sheetViews>
    <sheetView zoomScale="119" workbookViewId="0">
      <selection activeCell="B49" sqref="B49"/>
    </sheetView>
  </sheetViews>
  <sheetFormatPr baseColWidth="10" defaultColWidth="8.83203125" defaultRowHeight="15" x14ac:dyDescent="0.2"/>
  <cols>
    <col min="1" max="1" width="31.6640625" customWidth="1"/>
    <col min="2" max="9" width="15.6640625" customWidth="1"/>
  </cols>
  <sheetData>
    <row r="1" spans="1:9" x14ac:dyDescent="0.2">
      <c r="A1" s="59" t="s">
        <v>27</v>
      </c>
      <c r="B1" s="114" t="s">
        <v>8</v>
      </c>
      <c r="C1" s="115"/>
      <c r="D1" s="115"/>
      <c r="E1" s="115" t="s">
        <v>9</v>
      </c>
      <c r="F1" s="115"/>
      <c r="G1" s="115"/>
      <c r="H1" s="115"/>
      <c r="I1" s="120"/>
    </row>
    <row r="2" spans="1:9" x14ac:dyDescent="0.2">
      <c r="A2" s="5"/>
      <c r="B2" s="5" t="s">
        <v>1</v>
      </c>
      <c r="C2" s="6" t="s">
        <v>2</v>
      </c>
      <c r="D2" s="6" t="s">
        <v>3</v>
      </c>
      <c r="E2" s="6" t="s">
        <v>10</v>
      </c>
      <c r="F2" s="6" t="s">
        <v>11</v>
      </c>
      <c r="G2" s="6" t="s">
        <v>12</v>
      </c>
      <c r="H2" s="6" t="s">
        <v>13</v>
      </c>
      <c r="I2" s="7" t="s">
        <v>14</v>
      </c>
    </row>
    <row r="3" spans="1:9" x14ac:dyDescent="0.2">
      <c r="A3" s="60" t="s">
        <v>0</v>
      </c>
      <c r="B3" s="5"/>
      <c r="C3" s="6"/>
      <c r="D3" s="6"/>
      <c r="E3" s="6"/>
      <c r="F3" s="6"/>
      <c r="G3" s="6"/>
      <c r="H3" s="6"/>
      <c r="I3" s="7"/>
    </row>
    <row r="4" spans="1:9" x14ac:dyDescent="0.2">
      <c r="A4" s="5" t="s">
        <v>1</v>
      </c>
      <c r="B4" s="57">
        <v>20</v>
      </c>
      <c r="C4" s="14">
        <v>40</v>
      </c>
      <c r="D4" s="14">
        <v>0</v>
      </c>
      <c r="E4" s="14">
        <v>20</v>
      </c>
      <c r="F4" s="14">
        <v>0</v>
      </c>
      <c r="G4" s="14">
        <v>20</v>
      </c>
      <c r="H4" s="14">
        <v>0</v>
      </c>
      <c r="I4" s="15">
        <f>SUM(B4:H4)</f>
        <v>100</v>
      </c>
    </row>
    <row r="5" spans="1:9" x14ac:dyDescent="0.2">
      <c r="A5" s="5" t="s">
        <v>2</v>
      </c>
      <c r="B5" s="57">
        <v>20</v>
      </c>
      <c r="C5" s="14">
        <v>20</v>
      </c>
      <c r="D5" s="14">
        <v>10</v>
      </c>
      <c r="E5" s="14">
        <v>75</v>
      </c>
      <c r="F5" s="14">
        <v>10</v>
      </c>
      <c r="G5" s="14">
        <v>55</v>
      </c>
      <c r="H5" s="14">
        <v>10</v>
      </c>
      <c r="I5" s="15">
        <f t="shared" ref="I5:I11" si="0">SUM(B5:H5)</f>
        <v>200</v>
      </c>
    </row>
    <row r="6" spans="1:9" x14ac:dyDescent="0.2">
      <c r="A6" s="5" t="s">
        <v>3</v>
      </c>
      <c r="B6" s="57">
        <v>0</v>
      </c>
      <c r="C6" s="14">
        <v>40</v>
      </c>
      <c r="D6" s="14">
        <v>10</v>
      </c>
      <c r="E6" s="14">
        <v>25</v>
      </c>
      <c r="F6" s="14">
        <v>20</v>
      </c>
      <c r="G6" s="14">
        <v>5</v>
      </c>
      <c r="H6" s="14">
        <v>0</v>
      </c>
      <c r="I6" s="15">
        <f t="shared" si="0"/>
        <v>100</v>
      </c>
    </row>
    <row r="7" spans="1:9" x14ac:dyDescent="0.2">
      <c r="A7" s="5"/>
      <c r="B7" s="57"/>
      <c r="C7" s="14"/>
      <c r="D7" s="14"/>
      <c r="E7" s="14"/>
      <c r="F7" s="14"/>
      <c r="G7" s="14"/>
      <c r="H7" s="14"/>
      <c r="I7" s="15"/>
    </row>
    <row r="8" spans="1:9" x14ac:dyDescent="0.2">
      <c r="A8" s="60" t="s">
        <v>4</v>
      </c>
      <c r="B8" s="57"/>
      <c r="C8" s="14"/>
      <c r="D8" s="14"/>
      <c r="E8" s="14"/>
      <c r="F8" s="14"/>
      <c r="G8" s="14"/>
      <c r="H8" s="14"/>
      <c r="I8" s="15"/>
    </row>
    <row r="9" spans="1:9" x14ac:dyDescent="0.2">
      <c r="A9" s="5" t="s">
        <v>5</v>
      </c>
      <c r="B9" s="57">
        <v>40</v>
      </c>
      <c r="C9" s="14">
        <v>45</v>
      </c>
      <c r="D9" s="14">
        <v>70</v>
      </c>
      <c r="E9" s="14">
        <v>5</v>
      </c>
      <c r="F9" s="14">
        <v>0</v>
      </c>
      <c r="G9" s="14">
        <v>0</v>
      </c>
      <c r="H9" s="14">
        <v>0</v>
      </c>
      <c r="I9" s="15">
        <f t="shared" si="0"/>
        <v>160</v>
      </c>
    </row>
    <row r="10" spans="1:9" x14ac:dyDescent="0.2">
      <c r="A10" s="5" t="s">
        <v>6</v>
      </c>
      <c r="B10" s="57">
        <v>10</v>
      </c>
      <c r="C10" s="14">
        <v>15</v>
      </c>
      <c r="D10" s="14">
        <v>5</v>
      </c>
      <c r="E10" s="14">
        <v>0</v>
      </c>
      <c r="F10" s="14">
        <v>0</v>
      </c>
      <c r="G10" s="14">
        <v>0</v>
      </c>
      <c r="H10" s="14">
        <v>0</v>
      </c>
      <c r="I10" s="15">
        <f t="shared" si="0"/>
        <v>30</v>
      </c>
    </row>
    <row r="11" spans="1:9" x14ac:dyDescent="0.2">
      <c r="A11" s="5" t="s">
        <v>7</v>
      </c>
      <c r="B11" s="57">
        <v>10</v>
      </c>
      <c r="C11" s="14">
        <v>40</v>
      </c>
      <c r="D11" s="14">
        <v>5</v>
      </c>
      <c r="E11" s="14">
        <v>0</v>
      </c>
      <c r="F11" s="14">
        <v>0</v>
      </c>
      <c r="G11" s="14">
        <v>0</v>
      </c>
      <c r="H11" s="14">
        <v>5</v>
      </c>
      <c r="I11" s="15">
        <f t="shared" si="0"/>
        <v>60</v>
      </c>
    </row>
    <row r="12" spans="1:9" x14ac:dyDescent="0.2">
      <c r="A12" s="5"/>
      <c r="B12" s="57"/>
      <c r="C12" s="14"/>
      <c r="D12" s="14"/>
      <c r="E12" s="14"/>
      <c r="F12" s="14"/>
      <c r="G12" s="14"/>
      <c r="H12" s="14"/>
      <c r="I12" s="15"/>
    </row>
    <row r="13" spans="1:9" x14ac:dyDescent="0.2">
      <c r="A13" s="8" t="s">
        <v>199</v>
      </c>
      <c r="B13" s="58">
        <f>SUM(B4:B11)</f>
        <v>100</v>
      </c>
      <c r="C13" s="16">
        <f t="shared" ref="C13:H13" si="1">SUM(C4:C11)</f>
        <v>200</v>
      </c>
      <c r="D13" s="16">
        <f t="shared" si="1"/>
        <v>100</v>
      </c>
      <c r="E13" s="16">
        <f t="shared" si="1"/>
        <v>125</v>
      </c>
      <c r="F13" s="16">
        <f t="shared" si="1"/>
        <v>30</v>
      </c>
      <c r="G13" s="16">
        <f t="shared" si="1"/>
        <v>80</v>
      </c>
      <c r="H13" s="16">
        <f t="shared" si="1"/>
        <v>15</v>
      </c>
      <c r="I13" s="17"/>
    </row>
    <row r="14" spans="1:9" x14ac:dyDescent="0.2">
      <c r="A14" s="6"/>
      <c r="B14" s="14"/>
      <c r="C14" s="14"/>
      <c r="D14" s="14"/>
      <c r="E14" s="14"/>
      <c r="F14" s="14"/>
      <c r="G14" s="14"/>
      <c r="H14" s="14"/>
      <c r="I14" s="14"/>
    </row>
    <row r="15" spans="1:9" x14ac:dyDescent="0.2">
      <c r="A15" s="18" t="s">
        <v>200</v>
      </c>
    </row>
    <row r="16" spans="1:9" x14ac:dyDescent="0.2">
      <c r="A16" s="18" t="s">
        <v>204</v>
      </c>
    </row>
    <row r="18" spans="1:4" x14ac:dyDescent="0.2">
      <c r="A18" s="59" t="s">
        <v>15</v>
      </c>
      <c r="B18" s="3"/>
      <c r="C18" s="3"/>
      <c r="D18" s="4"/>
    </row>
    <row r="19" spans="1:4" x14ac:dyDescent="0.2">
      <c r="A19" s="5"/>
      <c r="B19" s="116" t="s">
        <v>8</v>
      </c>
      <c r="C19" s="116"/>
      <c r="D19" s="117"/>
    </row>
    <row r="20" spans="1:4" x14ac:dyDescent="0.2">
      <c r="A20" s="5"/>
      <c r="B20" s="6" t="s">
        <v>1</v>
      </c>
      <c r="C20" s="6" t="s">
        <v>2</v>
      </c>
      <c r="D20" s="7" t="s">
        <v>3</v>
      </c>
    </row>
    <row r="21" spans="1:4" x14ac:dyDescent="0.2">
      <c r="A21" s="60" t="s">
        <v>0</v>
      </c>
      <c r="B21" s="6"/>
      <c r="C21" s="6"/>
      <c r="D21" s="7"/>
    </row>
    <row r="22" spans="1:4" x14ac:dyDescent="0.2">
      <c r="A22" s="5" t="s">
        <v>1</v>
      </c>
      <c r="B22" s="6">
        <f>B4/B$13</f>
        <v>0.2</v>
      </c>
      <c r="C22" s="6">
        <f>C4/C$13</f>
        <v>0.2</v>
      </c>
      <c r="D22" s="7">
        <f>D4/D$13</f>
        <v>0</v>
      </c>
    </row>
    <row r="23" spans="1:4" x14ac:dyDescent="0.2">
      <c r="A23" s="5" t="s">
        <v>2</v>
      </c>
      <c r="B23" s="6">
        <f t="shared" ref="B23:C29" si="2">B5/B$13</f>
        <v>0.2</v>
      </c>
      <c r="C23" s="6">
        <f t="shared" si="2"/>
        <v>0.1</v>
      </c>
      <c r="D23" s="7">
        <f t="shared" ref="D23" si="3">D5/D$13</f>
        <v>0.1</v>
      </c>
    </row>
    <row r="24" spans="1:4" x14ac:dyDescent="0.2">
      <c r="A24" s="5" t="s">
        <v>3</v>
      </c>
      <c r="B24" s="6">
        <f t="shared" si="2"/>
        <v>0</v>
      </c>
      <c r="C24" s="6">
        <f t="shared" si="2"/>
        <v>0.2</v>
      </c>
      <c r="D24" s="7">
        <f t="shared" ref="D24" si="4">D6/D$13</f>
        <v>0.1</v>
      </c>
    </row>
    <row r="25" spans="1:4" x14ac:dyDescent="0.2">
      <c r="A25" s="5"/>
      <c r="B25" s="6"/>
      <c r="C25" s="6"/>
      <c r="D25" s="7"/>
    </row>
    <row r="26" spans="1:4" x14ac:dyDescent="0.2">
      <c r="A26" s="60" t="s">
        <v>4</v>
      </c>
      <c r="B26" s="6"/>
      <c r="C26" s="6"/>
      <c r="D26" s="7"/>
    </row>
    <row r="27" spans="1:4" x14ac:dyDescent="0.2">
      <c r="A27" s="5" t="s">
        <v>5</v>
      </c>
      <c r="B27" s="6">
        <f t="shared" si="2"/>
        <v>0.4</v>
      </c>
      <c r="C27" s="6">
        <f t="shared" si="2"/>
        <v>0.22500000000000001</v>
      </c>
      <c r="D27" s="7">
        <f t="shared" ref="D27" si="5">D9/D$13</f>
        <v>0.7</v>
      </c>
    </row>
    <row r="28" spans="1:4" x14ac:dyDescent="0.2">
      <c r="A28" s="5" t="s">
        <v>6</v>
      </c>
      <c r="B28" s="6">
        <f t="shared" si="2"/>
        <v>0.1</v>
      </c>
      <c r="C28" s="6">
        <f t="shared" si="2"/>
        <v>7.4999999999999997E-2</v>
      </c>
      <c r="D28" s="7">
        <f t="shared" ref="D28" si="6">D10/D$13</f>
        <v>0.05</v>
      </c>
    </row>
    <row r="29" spans="1:4" x14ac:dyDescent="0.2">
      <c r="A29" s="8" t="s">
        <v>7</v>
      </c>
      <c r="B29" s="9">
        <f t="shared" si="2"/>
        <v>0.1</v>
      </c>
      <c r="C29" s="9">
        <f t="shared" si="2"/>
        <v>0.2</v>
      </c>
      <c r="D29" s="10">
        <f t="shared" ref="D29" si="7">D11/D$13</f>
        <v>0.05</v>
      </c>
    </row>
    <row r="30" spans="1:4" x14ac:dyDescent="0.2">
      <c r="A30" s="6"/>
      <c r="B30" s="6"/>
      <c r="C30" s="6"/>
      <c r="D30" s="6"/>
    </row>
    <row r="31" spans="1:4" x14ac:dyDescent="0.2">
      <c r="A31" s="18" t="s">
        <v>201</v>
      </c>
      <c r="B31" s="6"/>
      <c r="C31" s="6"/>
      <c r="D31" s="6"/>
    </row>
    <row r="32" spans="1:4" x14ac:dyDescent="0.2">
      <c r="A32" s="18" t="s">
        <v>202</v>
      </c>
    </row>
    <row r="34" spans="1:4" x14ac:dyDescent="0.2">
      <c r="A34" s="59" t="s">
        <v>16</v>
      </c>
      <c r="B34" s="3" t="s">
        <v>1</v>
      </c>
      <c r="C34" s="3" t="s">
        <v>2</v>
      </c>
      <c r="D34" s="4" t="s">
        <v>3</v>
      </c>
    </row>
    <row r="35" spans="1:4" x14ac:dyDescent="0.2">
      <c r="A35" s="5" t="s">
        <v>1</v>
      </c>
      <c r="B35" s="6">
        <f>B22</f>
        <v>0.2</v>
      </c>
      <c r="C35" s="6">
        <f t="shared" ref="B35:D37" si="8">C22</f>
        <v>0.2</v>
      </c>
      <c r="D35" s="7">
        <f t="shared" si="8"/>
        <v>0</v>
      </c>
    </row>
    <row r="36" spans="1:4" x14ac:dyDescent="0.2">
      <c r="A36" s="5" t="s">
        <v>2</v>
      </c>
      <c r="B36" s="6">
        <f t="shared" si="8"/>
        <v>0.2</v>
      </c>
      <c r="C36" s="6">
        <f t="shared" si="8"/>
        <v>0.1</v>
      </c>
      <c r="D36" s="7">
        <f t="shared" si="8"/>
        <v>0.1</v>
      </c>
    </row>
    <row r="37" spans="1:4" x14ac:dyDescent="0.2">
      <c r="A37" s="8" t="s">
        <v>3</v>
      </c>
      <c r="B37" s="9">
        <f t="shared" si="8"/>
        <v>0</v>
      </c>
      <c r="C37" s="9">
        <f t="shared" si="8"/>
        <v>0.2</v>
      </c>
      <c r="D37" s="10">
        <f t="shared" si="8"/>
        <v>0.1</v>
      </c>
    </row>
    <row r="38" spans="1:4" x14ac:dyDescent="0.2">
      <c r="A38" s="6"/>
      <c r="B38" s="6"/>
      <c r="C38" s="6"/>
      <c r="D38" s="6"/>
    </row>
    <row r="39" spans="1:4" x14ac:dyDescent="0.2">
      <c r="A39" s="18" t="s">
        <v>22</v>
      </c>
    </row>
    <row r="41" spans="1:4" x14ac:dyDescent="0.2">
      <c r="A41" s="59" t="s">
        <v>17</v>
      </c>
      <c r="B41" s="61">
        <v>1</v>
      </c>
      <c r="C41" s="61">
        <v>2</v>
      </c>
      <c r="D41" s="62">
        <v>3</v>
      </c>
    </row>
    <row r="42" spans="1:4" x14ac:dyDescent="0.2">
      <c r="A42" s="60">
        <v>1</v>
      </c>
      <c r="B42" s="6">
        <f>IF($A42=B$41,1,0)</f>
        <v>1</v>
      </c>
      <c r="C42" s="6">
        <f t="shared" ref="B42:D44" si="9">IF($A42=C$41,1,0)</f>
        <v>0</v>
      </c>
      <c r="D42" s="7">
        <f t="shared" si="9"/>
        <v>0</v>
      </c>
    </row>
    <row r="43" spans="1:4" x14ac:dyDescent="0.2">
      <c r="A43" s="60">
        <v>2</v>
      </c>
      <c r="B43" s="6">
        <f t="shared" si="9"/>
        <v>0</v>
      </c>
      <c r="C43" s="6">
        <f t="shared" si="9"/>
        <v>1</v>
      </c>
      <c r="D43" s="7">
        <f t="shared" si="9"/>
        <v>0</v>
      </c>
    </row>
    <row r="44" spans="1:4" x14ac:dyDescent="0.2">
      <c r="A44" s="63">
        <v>3</v>
      </c>
      <c r="B44" s="9">
        <f t="shared" si="9"/>
        <v>0</v>
      </c>
      <c r="C44" s="9">
        <f t="shared" si="9"/>
        <v>0</v>
      </c>
      <c r="D44" s="10">
        <f t="shared" si="9"/>
        <v>1</v>
      </c>
    </row>
    <row r="45" spans="1:4" x14ac:dyDescent="0.2">
      <c r="A45" s="6"/>
      <c r="B45" s="6"/>
      <c r="C45" s="6"/>
      <c r="D45" s="6"/>
    </row>
    <row r="46" spans="1:4" x14ac:dyDescent="0.2">
      <c r="A46" s="6" t="s">
        <v>203</v>
      </c>
      <c r="B46" s="6"/>
      <c r="C46" s="6"/>
      <c r="D46" s="6"/>
    </row>
    <row r="48" spans="1:4" x14ac:dyDescent="0.2">
      <c r="A48" s="59" t="s">
        <v>205</v>
      </c>
      <c r="B48" s="3" t="s">
        <v>1</v>
      </c>
      <c r="C48" s="3" t="s">
        <v>2</v>
      </c>
      <c r="D48" s="4" t="s">
        <v>3</v>
      </c>
    </row>
    <row r="49" spans="1:13" x14ac:dyDescent="0.2">
      <c r="A49" s="5" t="s">
        <v>1</v>
      </c>
      <c r="B49" s="11">
        <f t="array" ref="B49:D51">MINVERSE(B42:D44-B35:D37)</f>
        <v>1.325503355704698</v>
      </c>
      <c r="C49" s="11">
        <v>0.30201342281879195</v>
      </c>
      <c r="D49" s="12">
        <v>3.3557046979865772E-2</v>
      </c>
    </row>
    <row r="50" spans="1:13" x14ac:dyDescent="0.2">
      <c r="A50" s="5" t="s">
        <v>2</v>
      </c>
      <c r="B50" s="11">
        <v>0.30201342281879195</v>
      </c>
      <c r="C50" s="11">
        <v>1.2080536912751678</v>
      </c>
      <c r="D50" s="12">
        <v>0.13422818791946309</v>
      </c>
    </row>
    <row r="51" spans="1:13" x14ac:dyDescent="0.2">
      <c r="A51" s="5" t="s">
        <v>3</v>
      </c>
      <c r="B51" s="11">
        <v>6.7114093959731558E-2</v>
      </c>
      <c r="C51" s="11">
        <v>0.26845637583892623</v>
      </c>
      <c r="D51" s="12">
        <v>1.1409395973154361</v>
      </c>
      <c r="I51" s="69"/>
    </row>
    <row r="52" spans="1:13" x14ac:dyDescent="0.2">
      <c r="A52" s="64" t="s">
        <v>24</v>
      </c>
      <c r="B52" s="65">
        <f>SUM(B49:B51)</f>
        <v>1.6946308724832218</v>
      </c>
      <c r="C52" s="65">
        <f>SUM(C49:C51)</f>
        <v>1.7785234899328861</v>
      </c>
      <c r="D52" s="66">
        <f>SUM(D49:D51)</f>
        <v>1.3087248322147651</v>
      </c>
      <c r="E52" s="1"/>
    </row>
    <row r="53" spans="1:13" x14ac:dyDescent="0.2">
      <c r="A53" s="6"/>
      <c r="B53" s="13"/>
      <c r="C53" s="13"/>
      <c r="D53" s="13"/>
    </row>
    <row r="54" spans="1:13" x14ac:dyDescent="0.2">
      <c r="A54" s="18" t="s">
        <v>23</v>
      </c>
      <c r="B54" s="13"/>
      <c r="C54" s="13"/>
      <c r="D54" s="13"/>
    </row>
    <row r="55" spans="1:13" x14ac:dyDescent="0.2">
      <c r="A55" s="18" t="s">
        <v>206</v>
      </c>
      <c r="B55" s="13"/>
      <c r="C55" s="13"/>
      <c r="D55" s="13"/>
    </row>
    <row r="56" spans="1:13" x14ac:dyDescent="0.2">
      <c r="A56" s="18" t="s">
        <v>207</v>
      </c>
      <c r="B56" s="13"/>
      <c r="C56" s="13"/>
      <c r="D56" s="13"/>
    </row>
    <row r="57" spans="1:13" x14ac:dyDescent="0.2">
      <c r="C57" s="13"/>
      <c r="D57" s="13"/>
    </row>
    <row r="58" spans="1:13" x14ac:dyDescent="0.2">
      <c r="A58" s="68" t="s">
        <v>208</v>
      </c>
      <c r="B58" s="4" t="s">
        <v>19</v>
      </c>
      <c r="C58" s="13"/>
      <c r="D58" s="13"/>
    </row>
    <row r="59" spans="1:13" x14ac:dyDescent="0.2">
      <c r="A59" s="5" t="s">
        <v>1</v>
      </c>
      <c r="B59" s="7">
        <f>B27</f>
        <v>0.4</v>
      </c>
      <c r="C59" s="13"/>
      <c r="D59" s="13"/>
    </row>
    <row r="60" spans="1:13" x14ac:dyDescent="0.2">
      <c r="A60" s="5" t="s">
        <v>2</v>
      </c>
      <c r="B60" s="7">
        <f>C27</f>
        <v>0.22500000000000001</v>
      </c>
      <c r="C60" s="13"/>
      <c r="D60" s="13"/>
    </row>
    <row r="61" spans="1:13" x14ac:dyDescent="0.2">
      <c r="A61" s="8" t="s">
        <v>3</v>
      </c>
      <c r="B61" s="10">
        <f>D27</f>
        <v>0.7</v>
      </c>
      <c r="C61" s="1"/>
      <c r="D61" s="1"/>
    </row>
    <row r="62" spans="1:13" x14ac:dyDescent="0.2">
      <c r="A62" s="5"/>
      <c r="B62" s="6"/>
      <c r="C62" s="1"/>
      <c r="D62" s="1"/>
    </row>
    <row r="63" spans="1:13" x14ac:dyDescent="0.2">
      <c r="A63" s="2"/>
      <c r="B63" s="118" t="s">
        <v>21</v>
      </c>
      <c r="C63" s="118"/>
      <c r="D63" s="119"/>
    </row>
    <row r="64" spans="1:13" x14ac:dyDescent="0.2">
      <c r="A64" s="67" t="s">
        <v>28</v>
      </c>
      <c r="B64" s="6" t="s">
        <v>1</v>
      </c>
      <c r="C64" s="6" t="s">
        <v>2</v>
      </c>
      <c r="D64" s="7" t="s">
        <v>3</v>
      </c>
      <c r="K64" s="39"/>
      <c r="L64" s="39"/>
      <c r="M64" s="39"/>
    </row>
    <row r="65" spans="1:9" x14ac:dyDescent="0.2">
      <c r="A65" s="19" t="s">
        <v>20</v>
      </c>
      <c r="B65" s="20">
        <f>SUMPRODUCT(B49:B51,$B$59:$B$61)</f>
        <v>0.64513422818791955</v>
      </c>
      <c r="C65" s="20">
        <f>SUMPRODUCT(C49:C51,$B$59:$B$61)</f>
        <v>0.58053691275167785</v>
      </c>
      <c r="D65" s="21">
        <f>SUMPRODUCT(D49:D51,$B$59:$B$61)</f>
        <v>0.84228187919463071</v>
      </c>
      <c r="E65" s="1"/>
      <c r="F65" s="1"/>
    </row>
    <row r="66" spans="1:9" x14ac:dyDescent="0.2">
      <c r="A66" s="22" t="s">
        <v>209</v>
      </c>
      <c r="B66" s="23">
        <f>B65/B59</f>
        <v>1.6128355704697988</v>
      </c>
      <c r="C66" s="23">
        <f>C65/B60</f>
        <v>2.5801640566741235</v>
      </c>
      <c r="D66" s="24">
        <f>D65/B61</f>
        <v>1.203259827420901</v>
      </c>
      <c r="E66" s="1"/>
      <c r="F66" s="1"/>
      <c r="I66" s="69"/>
    </row>
    <row r="67" spans="1:9" x14ac:dyDescent="0.2">
      <c r="B67" s="1"/>
      <c r="C67" s="1"/>
      <c r="D67" s="1"/>
      <c r="E67" s="1"/>
      <c r="F67" s="1"/>
    </row>
    <row r="68" spans="1:9" x14ac:dyDescent="0.2">
      <c r="A68" t="s">
        <v>212</v>
      </c>
    </row>
    <row r="69" spans="1:9" x14ac:dyDescent="0.2">
      <c r="A69" t="s">
        <v>198</v>
      </c>
    </row>
    <row r="70" spans="1:9" x14ac:dyDescent="0.2">
      <c r="A70" t="s">
        <v>213</v>
      </c>
    </row>
    <row r="72" spans="1:9" ht="30" x14ac:dyDescent="0.2">
      <c r="A72" s="68" t="s">
        <v>211</v>
      </c>
      <c r="B72" s="70" t="s">
        <v>210</v>
      </c>
    </row>
    <row r="73" spans="1:9" x14ac:dyDescent="0.2">
      <c r="A73" s="5" t="s">
        <v>1</v>
      </c>
      <c r="B73" s="7">
        <v>2</v>
      </c>
    </row>
    <row r="74" spans="1:9" x14ac:dyDescent="0.2">
      <c r="A74" s="5" t="s">
        <v>2</v>
      </c>
      <c r="B74" s="7">
        <v>3</v>
      </c>
    </row>
    <row r="75" spans="1:9" x14ac:dyDescent="0.2">
      <c r="A75" s="8" t="s">
        <v>3</v>
      </c>
      <c r="B75" s="10">
        <v>5</v>
      </c>
    </row>
    <row r="76" spans="1:9" x14ac:dyDescent="0.2">
      <c r="A76" s="5"/>
      <c r="B76" s="6"/>
    </row>
    <row r="77" spans="1:9" x14ac:dyDescent="0.2">
      <c r="A77" s="2"/>
      <c r="B77" s="118" t="s">
        <v>21</v>
      </c>
      <c r="C77" s="118"/>
      <c r="D77" s="119"/>
    </row>
    <row r="78" spans="1:9" x14ac:dyDescent="0.2">
      <c r="A78" s="67" t="s">
        <v>25</v>
      </c>
      <c r="B78" s="6" t="s">
        <v>1</v>
      </c>
      <c r="C78" s="6" t="s">
        <v>2</v>
      </c>
      <c r="D78" s="7" t="s">
        <v>3</v>
      </c>
    </row>
    <row r="79" spans="1:9" x14ac:dyDescent="0.2">
      <c r="A79" s="19" t="s">
        <v>20</v>
      </c>
      <c r="B79" s="20">
        <f>SUMPRODUCT(B49:B51,1/$B$73:$B$75)</f>
        <v>0.77684563758389258</v>
      </c>
      <c r="C79" s="20">
        <f>SUMPRODUCT(C49:C51,1/$B$73:$B$75)</f>
        <v>0.60738255033557043</v>
      </c>
      <c r="D79" s="21">
        <f>SUMPRODUCT(D49:D51,1/$B$73:$B$75)</f>
        <v>0.28970917225950782</v>
      </c>
      <c r="E79" s="1"/>
    </row>
    <row r="80" spans="1:9" x14ac:dyDescent="0.2">
      <c r="A80" s="22" t="s">
        <v>18</v>
      </c>
      <c r="B80" s="23">
        <f>B79/(1/B73)</f>
        <v>1.5536912751677852</v>
      </c>
      <c r="C80" s="23">
        <f>C79/(1/B74)</f>
        <v>1.8221476510067114</v>
      </c>
      <c r="D80" s="24">
        <f>D79/(1/B75)</f>
        <v>1.448545861297539</v>
      </c>
      <c r="E80" s="1"/>
      <c r="I80" s="69"/>
    </row>
    <row r="82" spans="1:1" x14ac:dyDescent="0.2">
      <c r="A82" t="s">
        <v>214</v>
      </c>
    </row>
    <row r="83" spans="1:1" x14ac:dyDescent="0.2">
      <c r="A83" t="s">
        <v>215</v>
      </c>
    </row>
    <row r="84" spans="1:1" x14ac:dyDescent="0.2">
      <c r="A84" t="s">
        <v>216</v>
      </c>
    </row>
    <row r="85" spans="1:1" x14ac:dyDescent="0.2">
      <c r="A85" t="s">
        <v>26</v>
      </c>
    </row>
  </sheetData>
  <mergeCells count="5">
    <mergeCell ref="B1:D1"/>
    <mergeCell ref="B19:D19"/>
    <mergeCell ref="B63:D63"/>
    <mergeCell ref="B77:D77"/>
    <mergeCell ref="E1:I1"/>
  </mergeCell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77"/>
  <sheetViews>
    <sheetView topLeftCell="A71" workbookViewId="0">
      <selection activeCell="E1" sqref="E1:AL1"/>
    </sheetView>
  </sheetViews>
  <sheetFormatPr baseColWidth="10" defaultColWidth="8.83203125" defaultRowHeight="15" x14ac:dyDescent="0.2"/>
  <sheetData>
    <row r="1" spans="1:45" ht="14.5" customHeight="1" x14ac:dyDescent="0.2">
      <c r="C1" s="92" t="s">
        <v>29</v>
      </c>
      <c r="D1" s="93"/>
      <c r="E1" s="85" t="s">
        <v>30</v>
      </c>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row>
    <row r="2" spans="1:45" ht="14.5" customHeight="1" x14ac:dyDescent="0.2">
      <c r="C2" s="92" t="s">
        <v>31</v>
      </c>
      <c r="D2" s="93"/>
      <c r="E2" s="87" t="s">
        <v>32</v>
      </c>
      <c r="F2" s="88"/>
      <c r="G2" s="88"/>
      <c r="H2" s="88"/>
      <c r="I2" s="88"/>
      <c r="J2" s="88"/>
      <c r="K2" s="88"/>
      <c r="L2" s="88"/>
      <c r="M2" s="88"/>
      <c r="N2" s="88"/>
      <c r="O2" s="88"/>
      <c r="P2" s="88"/>
      <c r="Q2" s="88"/>
      <c r="R2" s="88"/>
      <c r="S2" s="88"/>
      <c r="T2" s="88"/>
      <c r="U2" s="88"/>
      <c r="V2" s="88"/>
      <c r="W2" s="88"/>
      <c r="X2" s="88"/>
      <c r="Y2" s="88"/>
      <c r="Z2" s="88"/>
      <c r="AA2" s="88"/>
      <c r="AB2" s="88"/>
      <c r="AC2" s="88"/>
      <c r="AD2" s="88"/>
      <c r="AE2" s="88"/>
      <c r="AF2" s="88"/>
      <c r="AG2" s="88"/>
      <c r="AH2" s="88"/>
      <c r="AI2" s="88"/>
      <c r="AJ2" s="88"/>
      <c r="AK2" s="88"/>
      <c r="AL2" s="88"/>
    </row>
    <row r="3" spans="1:45" ht="14.5" customHeight="1" x14ac:dyDescent="0.2">
      <c r="C3" s="92" t="s">
        <v>33</v>
      </c>
      <c r="D3" s="93"/>
      <c r="E3" s="81" t="s">
        <v>34</v>
      </c>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row>
    <row r="4" spans="1:45" ht="14.5" customHeight="1" x14ac:dyDescent="0.2">
      <c r="E4" t="s">
        <v>1</v>
      </c>
      <c r="F4" t="s">
        <v>166</v>
      </c>
      <c r="G4" t="s">
        <v>2</v>
      </c>
      <c r="H4" t="s">
        <v>2</v>
      </c>
      <c r="I4" t="s">
        <v>2</v>
      </c>
      <c r="J4" t="s">
        <v>2</v>
      </c>
      <c r="K4" t="s">
        <v>2</v>
      </c>
      <c r="L4" t="s">
        <v>2</v>
      </c>
      <c r="M4" t="s">
        <v>2</v>
      </c>
      <c r="N4" t="s">
        <v>2</v>
      </c>
      <c r="O4" t="s">
        <v>2</v>
      </c>
      <c r="P4" t="s">
        <v>2</v>
      </c>
      <c r="Q4" t="s">
        <v>2</v>
      </c>
      <c r="R4" t="s">
        <v>2</v>
      </c>
      <c r="S4" t="s">
        <v>2</v>
      </c>
      <c r="T4" t="s">
        <v>2</v>
      </c>
      <c r="U4" t="s">
        <v>2</v>
      </c>
      <c r="V4" t="s">
        <v>2</v>
      </c>
      <c r="W4" t="s">
        <v>167</v>
      </c>
      <c r="X4" t="s">
        <v>168</v>
      </c>
      <c r="Y4" t="s">
        <v>169</v>
      </c>
      <c r="Z4" t="s">
        <v>169</v>
      </c>
      <c r="AA4" t="s">
        <v>170</v>
      </c>
      <c r="AB4" t="s">
        <v>170</v>
      </c>
      <c r="AC4" t="s">
        <v>171</v>
      </c>
      <c r="AD4" t="s">
        <v>171</v>
      </c>
      <c r="AE4" t="s">
        <v>171</v>
      </c>
      <c r="AF4" t="s">
        <v>171</v>
      </c>
      <c r="AG4" t="s">
        <v>171</v>
      </c>
      <c r="AH4" t="s">
        <v>172</v>
      </c>
      <c r="AI4" t="s">
        <v>172</v>
      </c>
      <c r="AJ4" t="s">
        <v>172</v>
      </c>
      <c r="AK4" t="s">
        <v>172</v>
      </c>
    </row>
    <row r="5" spans="1:45" ht="14.5" customHeight="1" x14ac:dyDescent="0.2">
      <c r="C5" s="89"/>
      <c r="D5" s="90"/>
      <c r="E5" s="89" t="s">
        <v>150</v>
      </c>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1"/>
      <c r="AM5" s="83" t="s">
        <v>149</v>
      </c>
      <c r="AN5" s="83"/>
      <c r="AO5" s="83"/>
      <c r="AP5" s="83"/>
      <c r="AQ5" s="83"/>
      <c r="AR5" s="84"/>
    </row>
    <row r="6" spans="1:45" ht="88" x14ac:dyDescent="0.2">
      <c r="C6" s="79" t="s">
        <v>35</v>
      </c>
      <c r="D6" s="80"/>
      <c r="E6" s="25" t="s">
        <v>36</v>
      </c>
      <c r="F6" s="25" t="s">
        <v>37</v>
      </c>
      <c r="G6" s="25" t="s">
        <v>38</v>
      </c>
      <c r="H6" s="25" t="s">
        <v>39</v>
      </c>
      <c r="I6" s="25" t="s">
        <v>40</v>
      </c>
      <c r="J6" s="25" t="s">
        <v>41</v>
      </c>
      <c r="K6" s="25" t="s">
        <v>42</v>
      </c>
      <c r="L6" s="25" t="s">
        <v>43</v>
      </c>
      <c r="M6" s="25" t="s">
        <v>44</v>
      </c>
      <c r="N6" s="25" t="s">
        <v>45</v>
      </c>
      <c r="O6" s="25" t="s">
        <v>46</v>
      </c>
      <c r="P6" s="25" t="s">
        <v>47</v>
      </c>
      <c r="Q6" s="25" t="s">
        <v>48</v>
      </c>
      <c r="R6" s="25" t="s">
        <v>49</v>
      </c>
      <c r="S6" s="25" t="s">
        <v>50</v>
      </c>
      <c r="T6" s="25" t="s">
        <v>51</v>
      </c>
      <c r="U6" s="25" t="s">
        <v>52</v>
      </c>
      <c r="V6" s="25" t="s">
        <v>53</v>
      </c>
      <c r="W6" s="25" t="s">
        <v>54</v>
      </c>
      <c r="X6" s="25" t="s">
        <v>55</v>
      </c>
      <c r="Y6" s="25" t="s">
        <v>56</v>
      </c>
      <c r="Z6" s="25" t="s">
        <v>57</v>
      </c>
      <c r="AA6" s="25" t="s">
        <v>58</v>
      </c>
      <c r="AB6" s="25" t="s">
        <v>59</v>
      </c>
      <c r="AC6" s="25" t="s">
        <v>60</v>
      </c>
      <c r="AD6" s="25" t="s">
        <v>61</v>
      </c>
      <c r="AE6" s="25" t="s">
        <v>62</v>
      </c>
      <c r="AF6" s="25" t="s">
        <v>63</v>
      </c>
      <c r="AG6" s="25" t="s">
        <v>64</v>
      </c>
      <c r="AH6" s="25" t="s">
        <v>65</v>
      </c>
      <c r="AI6" s="25" t="s">
        <v>66</v>
      </c>
      <c r="AJ6" s="25" t="s">
        <v>67</v>
      </c>
      <c r="AK6" s="25" t="s">
        <v>68</v>
      </c>
      <c r="AL6" s="25" t="s">
        <v>69</v>
      </c>
      <c r="AM6" s="31" t="s">
        <v>70</v>
      </c>
      <c r="AN6" s="31" t="s">
        <v>71</v>
      </c>
      <c r="AO6" s="31" t="s">
        <v>72</v>
      </c>
      <c r="AP6" s="31" t="s">
        <v>73</v>
      </c>
      <c r="AQ6" s="31" t="s">
        <v>74</v>
      </c>
      <c r="AR6" s="31" t="s">
        <v>75</v>
      </c>
      <c r="AS6" s="25" t="s">
        <v>148</v>
      </c>
    </row>
    <row r="7" spans="1:45" ht="34" x14ac:dyDescent="0.2">
      <c r="C7" s="26" t="s">
        <v>76</v>
      </c>
      <c r="D7" s="27" t="s">
        <v>77</v>
      </c>
      <c r="E7" s="27" t="s">
        <v>77</v>
      </c>
      <c r="F7" s="27" t="s">
        <v>77</v>
      </c>
      <c r="G7" s="27" t="s">
        <v>77</v>
      </c>
      <c r="H7" s="27" t="s">
        <v>77</v>
      </c>
      <c r="I7" s="27" t="s">
        <v>77</v>
      </c>
      <c r="J7" s="27" t="s">
        <v>77</v>
      </c>
      <c r="K7" s="27" t="s">
        <v>77</v>
      </c>
      <c r="L7" s="27" t="s">
        <v>77</v>
      </c>
      <c r="M7" s="27" t="s">
        <v>77</v>
      </c>
      <c r="N7" s="27" t="s">
        <v>77</v>
      </c>
      <c r="O7" s="27" t="s">
        <v>77</v>
      </c>
      <c r="P7" s="27" t="s">
        <v>77</v>
      </c>
      <c r="Q7" s="27" t="s">
        <v>77</v>
      </c>
      <c r="R7" s="27" t="s">
        <v>77</v>
      </c>
      <c r="S7" s="27" t="s">
        <v>77</v>
      </c>
      <c r="T7" s="27" t="s">
        <v>77</v>
      </c>
      <c r="U7" s="27" t="s">
        <v>77</v>
      </c>
      <c r="V7" s="27" t="s">
        <v>77</v>
      </c>
      <c r="W7" s="27" t="s">
        <v>77</v>
      </c>
      <c r="X7" s="27" t="s">
        <v>77</v>
      </c>
      <c r="Y7" s="27" t="s">
        <v>77</v>
      </c>
      <c r="Z7" s="27" t="s">
        <v>77</v>
      </c>
      <c r="AA7" s="27" t="s">
        <v>77</v>
      </c>
      <c r="AB7" s="27" t="s">
        <v>77</v>
      </c>
      <c r="AC7" s="27" t="s">
        <v>77</v>
      </c>
      <c r="AD7" s="27" t="s">
        <v>77</v>
      </c>
      <c r="AE7" s="27" t="s">
        <v>77</v>
      </c>
      <c r="AF7" s="27" t="s">
        <v>77</v>
      </c>
      <c r="AG7" s="27" t="s">
        <v>77</v>
      </c>
      <c r="AH7" s="27" t="s">
        <v>77</v>
      </c>
      <c r="AI7" s="27" t="s">
        <v>77</v>
      </c>
      <c r="AJ7" s="27" t="s">
        <v>77</v>
      </c>
      <c r="AK7" s="27" t="s">
        <v>77</v>
      </c>
      <c r="AL7" s="27" t="s">
        <v>77</v>
      </c>
      <c r="AM7" s="27" t="s">
        <v>77</v>
      </c>
      <c r="AN7" s="27" t="s">
        <v>77</v>
      </c>
      <c r="AO7" s="27" t="s">
        <v>77</v>
      </c>
      <c r="AP7" s="27" t="s">
        <v>77</v>
      </c>
      <c r="AQ7" s="27" t="s">
        <v>77</v>
      </c>
      <c r="AR7" s="27" t="s">
        <v>77</v>
      </c>
      <c r="AS7" s="27" t="s">
        <v>77</v>
      </c>
    </row>
    <row r="8" spans="1:45" ht="61.25" customHeight="1" x14ac:dyDescent="0.2">
      <c r="A8" t="s">
        <v>1</v>
      </c>
      <c r="B8" s="73" t="s">
        <v>151</v>
      </c>
      <c r="C8" s="28" t="s">
        <v>78</v>
      </c>
      <c r="D8" s="27" t="s">
        <v>77</v>
      </c>
      <c r="E8" s="29">
        <v>422.9</v>
      </c>
      <c r="F8" s="29">
        <v>3.5</v>
      </c>
      <c r="G8" s="29">
        <v>7480.3</v>
      </c>
      <c r="H8" s="29">
        <v>1330</v>
      </c>
      <c r="I8" s="29">
        <v>457.9</v>
      </c>
      <c r="J8" s="29">
        <v>1165.9000000000001</v>
      </c>
      <c r="K8" s="29">
        <v>16.8</v>
      </c>
      <c r="L8" s="29">
        <v>63.4</v>
      </c>
      <c r="M8" s="29">
        <v>144.4</v>
      </c>
      <c r="N8" s="29">
        <v>7.1</v>
      </c>
      <c r="O8" s="29">
        <v>0.9</v>
      </c>
      <c r="P8" s="29">
        <v>6.5</v>
      </c>
      <c r="Q8" s="29">
        <v>15.6</v>
      </c>
      <c r="R8" s="29">
        <v>2.2999999999999998</v>
      </c>
      <c r="S8" s="29">
        <v>11.2</v>
      </c>
      <c r="T8" s="29">
        <v>14.5</v>
      </c>
      <c r="U8" s="29">
        <v>0</v>
      </c>
      <c r="V8" s="29">
        <v>360.4</v>
      </c>
      <c r="W8" s="29">
        <v>1.2</v>
      </c>
      <c r="X8" s="29">
        <v>0.9</v>
      </c>
      <c r="Y8" s="29">
        <v>3.5</v>
      </c>
      <c r="Z8" s="29">
        <v>36.299999999999997</v>
      </c>
      <c r="AA8" s="29">
        <v>0.7</v>
      </c>
      <c r="AB8" s="29">
        <v>0.6</v>
      </c>
      <c r="AC8" s="29">
        <v>0</v>
      </c>
      <c r="AD8" s="29">
        <v>6.5</v>
      </c>
      <c r="AE8" s="29">
        <v>0.7</v>
      </c>
      <c r="AF8" s="29">
        <v>0.1</v>
      </c>
      <c r="AG8" s="29">
        <v>11.5</v>
      </c>
      <c r="AH8" s="29">
        <v>39.9</v>
      </c>
      <c r="AI8" s="29">
        <v>3.1</v>
      </c>
      <c r="AJ8" s="29">
        <v>18.100000000000001</v>
      </c>
      <c r="AK8" s="29">
        <v>284.8</v>
      </c>
      <c r="AL8" s="29">
        <v>0</v>
      </c>
      <c r="AM8" s="29">
        <v>8260.4</v>
      </c>
      <c r="AN8" s="29">
        <v>0</v>
      </c>
      <c r="AO8" s="29">
        <v>-12.1</v>
      </c>
      <c r="AP8" s="29">
        <v>0</v>
      </c>
      <c r="AQ8" s="29">
        <v>0</v>
      </c>
      <c r="AR8" s="29">
        <v>2470.1999999999998</v>
      </c>
      <c r="AS8" s="29">
        <f>SUM(E8:AR8)</f>
        <v>22630.000000000004</v>
      </c>
    </row>
    <row r="9" spans="1:45" ht="44" x14ac:dyDescent="0.2">
      <c r="A9" t="s">
        <v>166</v>
      </c>
      <c r="B9" s="74"/>
      <c r="C9" s="28" t="s">
        <v>79</v>
      </c>
      <c r="D9" s="27" t="s">
        <v>77</v>
      </c>
      <c r="E9" s="30">
        <v>144.1</v>
      </c>
      <c r="F9" s="30">
        <v>718.3</v>
      </c>
      <c r="G9" s="30">
        <v>153.5</v>
      </c>
      <c r="H9" s="30">
        <v>91.3</v>
      </c>
      <c r="I9" s="30">
        <v>42.9</v>
      </c>
      <c r="J9" s="30">
        <v>474.4</v>
      </c>
      <c r="K9" s="30">
        <v>7038</v>
      </c>
      <c r="L9" s="30">
        <v>270.39999999999998</v>
      </c>
      <c r="M9" s="30">
        <v>72</v>
      </c>
      <c r="N9" s="30">
        <v>936.4</v>
      </c>
      <c r="O9" s="30">
        <v>4977.5</v>
      </c>
      <c r="P9" s="30">
        <v>1723</v>
      </c>
      <c r="Q9" s="30">
        <v>899.8</v>
      </c>
      <c r="R9" s="30">
        <v>188.2</v>
      </c>
      <c r="S9" s="30">
        <v>753.1</v>
      </c>
      <c r="T9" s="30">
        <v>841</v>
      </c>
      <c r="U9" s="30">
        <v>72.5</v>
      </c>
      <c r="V9" s="30">
        <v>1131.7</v>
      </c>
      <c r="W9" s="30">
        <v>2405</v>
      </c>
      <c r="X9" s="30">
        <v>1423.5</v>
      </c>
      <c r="Y9" s="30">
        <v>0</v>
      </c>
      <c r="Z9" s="30">
        <v>7.8</v>
      </c>
      <c r="AA9" s="30">
        <v>123.2</v>
      </c>
      <c r="AB9" s="30">
        <v>103.8</v>
      </c>
      <c r="AC9" s="30">
        <v>0</v>
      </c>
      <c r="AD9" s="30">
        <v>0</v>
      </c>
      <c r="AE9" s="30">
        <v>0</v>
      </c>
      <c r="AF9" s="30">
        <v>0.3</v>
      </c>
      <c r="AG9" s="30">
        <v>0</v>
      </c>
      <c r="AH9" s="30">
        <v>275.89999999999998</v>
      </c>
      <c r="AI9" s="30">
        <v>13.7</v>
      </c>
      <c r="AJ9" s="30">
        <v>78.8</v>
      </c>
      <c r="AK9" s="30">
        <v>236.6</v>
      </c>
      <c r="AL9" s="30">
        <v>0</v>
      </c>
      <c r="AM9" s="30">
        <v>170.8</v>
      </c>
      <c r="AN9" s="30">
        <v>0</v>
      </c>
      <c r="AO9" s="30">
        <v>-35.799999999999997</v>
      </c>
      <c r="AP9" s="30">
        <v>0</v>
      </c>
      <c r="AQ9" s="30">
        <v>0</v>
      </c>
      <c r="AR9" s="30">
        <v>33372.9</v>
      </c>
      <c r="AS9" s="29">
        <f t="shared" ref="AS9:AS72" si="0">SUM(E9:AR9)</f>
        <v>58704.6</v>
      </c>
    </row>
    <row r="10" spans="1:45" ht="66" x14ac:dyDescent="0.2">
      <c r="A10" t="s">
        <v>2</v>
      </c>
      <c r="B10" s="74"/>
      <c r="C10" s="28" t="s">
        <v>80</v>
      </c>
      <c r="D10" s="27" t="s">
        <v>77</v>
      </c>
      <c r="E10" s="29">
        <v>2139.6999999999998</v>
      </c>
      <c r="F10" s="29">
        <v>59.5</v>
      </c>
      <c r="G10" s="29">
        <v>6086.9</v>
      </c>
      <c r="H10" s="29">
        <v>5.8</v>
      </c>
      <c r="I10" s="29">
        <v>0.2</v>
      </c>
      <c r="J10" s="29">
        <v>41.3</v>
      </c>
      <c r="K10" s="29">
        <v>62.2</v>
      </c>
      <c r="L10" s="29">
        <v>348.3</v>
      </c>
      <c r="M10" s="29">
        <v>0</v>
      </c>
      <c r="N10" s="29">
        <v>0</v>
      </c>
      <c r="O10" s="29">
        <v>0</v>
      </c>
      <c r="P10" s="29">
        <v>0</v>
      </c>
      <c r="Q10" s="29">
        <v>2</v>
      </c>
      <c r="R10" s="29">
        <v>0</v>
      </c>
      <c r="S10" s="29">
        <v>0</v>
      </c>
      <c r="T10" s="29">
        <v>0</v>
      </c>
      <c r="U10" s="29">
        <v>0</v>
      </c>
      <c r="V10" s="29">
        <v>136.80000000000001</v>
      </c>
      <c r="W10" s="29">
        <v>7.5</v>
      </c>
      <c r="X10" s="29">
        <v>0</v>
      </c>
      <c r="Y10" s="29">
        <v>175.5</v>
      </c>
      <c r="Z10" s="29">
        <v>919.6</v>
      </c>
      <c r="AA10" s="29">
        <v>220.8</v>
      </c>
      <c r="AB10" s="29">
        <v>186.2</v>
      </c>
      <c r="AC10" s="29">
        <v>0</v>
      </c>
      <c r="AD10" s="29">
        <v>117.8</v>
      </c>
      <c r="AE10" s="29">
        <v>12.2</v>
      </c>
      <c r="AF10" s="29">
        <v>0</v>
      </c>
      <c r="AG10" s="29">
        <v>208.7</v>
      </c>
      <c r="AH10" s="29">
        <v>302.60000000000002</v>
      </c>
      <c r="AI10" s="29">
        <v>14.7</v>
      </c>
      <c r="AJ10" s="29">
        <v>84.5</v>
      </c>
      <c r="AK10" s="29">
        <v>581.4</v>
      </c>
      <c r="AL10" s="29">
        <v>0</v>
      </c>
      <c r="AM10" s="29">
        <v>27832.1</v>
      </c>
      <c r="AN10" s="29">
        <v>0</v>
      </c>
      <c r="AO10" s="29">
        <v>-11.6</v>
      </c>
      <c r="AP10" s="29">
        <v>0</v>
      </c>
      <c r="AQ10" s="29">
        <v>388.8</v>
      </c>
      <c r="AR10" s="29">
        <v>2733.2</v>
      </c>
      <c r="AS10" s="29">
        <f t="shared" si="0"/>
        <v>42656.7</v>
      </c>
    </row>
    <row r="11" spans="1:45" ht="77" x14ac:dyDescent="0.2">
      <c r="A11" t="s">
        <v>2</v>
      </c>
      <c r="B11" s="74"/>
      <c r="C11" s="28" t="s">
        <v>81</v>
      </c>
      <c r="D11" s="27" t="s">
        <v>77</v>
      </c>
      <c r="E11" s="30">
        <v>187.5</v>
      </c>
      <c r="F11" s="30">
        <v>198</v>
      </c>
      <c r="G11" s="30">
        <v>14.4</v>
      </c>
      <c r="H11" s="30">
        <v>2271.8000000000002</v>
      </c>
      <c r="I11" s="30">
        <v>2.6</v>
      </c>
      <c r="J11" s="30">
        <v>96.7</v>
      </c>
      <c r="K11" s="30">
        <v>1.3</v>
      </c>
      <c r="L11" s="30">
        <v>61.7</v>
      </c>
      <c r="M11" s="30">
        <v>82.1</v>
      </c>
      <c r="N11" s="30">
        <v>0.1</v>
      </c>
      <c r="O11" s="30">
        <v>0</v>
      </c>
      <c r="P11" s="30">
        <v>0.8</v>
      </c>
      <c r="Q11" s="30">
        <v>11.9</v>
      </c>
      <c r="R11" s="30">
        <v>9.4</v>
      </c>
      <c r="S11" s="30">
        <v>3.8</v>
      </c>
      <c r="T11" s="30">
        <v>360.8</v>
      </c>
      <c r="U11" s="30">
        <v>22</v>
      </c>
      <c r="V11" s="30">
        <v>210.4</v>
      </c>
      <c r="W11" s="30">
        <v>2.2000000000000002</v>
      </c>
      <c r="X11" s="30">
        <v>300.10000000000002</v>
      </c>
      <c r="Y11" s="30">
        <v>152</v>
      </c>
      <c r="Z11" s="30">
        <v>8.3000000000000007</v>
      </c>
      <c r="AA11" s="30">
        <v>110.4</v>
      </c>
      <c r="AB11" s="30">
        <v>93.1</v>
      </c>
      <c r="AC11" s="30">
        <v>0.7</v>
      </c>
      <c r="AD11" s="30">
        <v>4.3</v>
      </c>
      <c r="AE11" s="30">
        <v>0.4</v>
      </c>
      <c r="AF11" s="30">
        <v>0.2</v>
      </c>
      <c r="AG11" s="30">
        <v>7.6</v>
      </c>
      <c r="AH11" s="30">
        <v>134</v>
      </c>
      <c r="AI11" s="30">
        <v>19.399999999999999</v>
      </c>
      <c r="AJ11" s="30">
        <v>111.2</v>
      </c>
      <c r="AK11" s="30">
        <v>184</v>
      </c>
      <c r="AL11" s="30">
        <v>0</v>
      </c>
      <c r="AM11" s="30">
        <v>7920.3</v>
      </c>
      <c r="AN11" s="30">
        <v>1.8</v>
      </c>
      <c r="AO11" s="30">
        <v>-6.5</v>
      </c>
      <c r="AP11" s="30">
        <v>0</v>
      </c>
      <c r="AQ11" s="30">
        <v>159.4</v>
      </c>
      <c r="AR11" s="30">
        <v>425.5</v>
      </c>
      <c r="AS11" s="29">
        <f t="shared" si="0"/>
        <v>13163.699999999999</v>
      </c>
    </row>
    <row r="12" spans="1:45" ht="55" x14ac:dyDescent="0.2">
      <c r="A12" t="s">
        <v>2</v>
      </c>
      <c r="B12" s="74"/>
      <c r="C12" s="28" t="s">
        <v>82</v>
      </c>
      <c r="D12" s="27" t="s">
        <v>77</v>
      </c>
      <c r="E12" s="29">
        <v>32.4</v>
      </c>
      <c r="F12" s="29">
        <v>196.3</v>
      </c>
      <c r="G12" s="29">
        <v>238.1</v>
      </c>
      <c r="H12" s="29">
        <v>22.2</v>
      </c>
      <c r="I12" s="29">
        <v>251.3</v>
      </c>
      <c r="J12" s="29">
        <v>65.2</v>
      </c>
      <c r="K12" s="29">
        <v>66.099999999999994</v>
      </c>
      <c r="L12" s="29">
        <v>105</v>
      </c>
      <c r="M12" s="29">
        <v>5.8</v>
      </c>
      <c r="N12" s="29">
        <v>21.1</v>
      </c>
      <c r="O12" s="29">
        <v>10</v>
      </c>
      <c r="P12" s="29">
        <v>15.6</v>
      </c>
      <c r="Q12" s="29">
        <v>10.8</v>
      </c>
      <c r="R12" s="29">
        <v>6.2</v>
      </c>
      <c r="S12" s="29">
        <v>3.4</v>
      </c>
      <c r="T12" s="29">
        <v>36.1</v>
      </c>
      <c r="U12" s="29">
        <v>36.1</v>
      </c>
      <c r="V12" s="29">
        <v>342.4</v>
      </c>
      <c r="W12" s="29">
        <v>8</v>
      </c>
      <c r="X12" s="29">
        <v>279.2</v>
      </c>
      <c r="Y12" s="29">
        <v>137.4</v>
      </c>
      <c r="Z12" s="29">
        <v>2.9</v>
      </c>
      <c r="AA12" s="29">
        <v>68.8</v>
      </c>
      <c r="AB12" s="29">
        <v>52.5</v>
      </c>
      <c r="AC12" s="29">
        <v>0</v>
      </c>
      <c r="AD12" s="29">
        <v>30.7</v>
      </c>
      <c r="AE12" s="29">
        <v>0.1</v>
      </c>
      <c r="AF12" s="29">
        <v>0.1</v>
      </c>
      <c r="AG12" s="29">
        <v>7</v>
      </c>
      <c r="AH12" s="29">
        <v>50.3</v>
      </c>
      <c r="AI12" s="29">
        <v>6.7</v>
      </c>
      <c r="AJ12" s="29">
        <v>30.6</v>
      </c>
      <c r="AK12" s="29">
        <v>64.8</v>
      </c>
      <c r="AL12" s="29">
        <v>0</v>
      </c>
      <c r="AM12" s="29">
        <v>59.4</v>
      </c>
      <c r="AN12" s="29">
        <v>0</v>
      </c>
      <c r="AO12" s="29">
        <v>-1.1000000000000001</v>
      </c>
      <c r="AP12" s="29">
        <v>0</v>
      </c>
      <c r="AQ12" s="29">
        <v>0</v>
      </c>
      <c r="AR12" s="29">
        <v>329.3</v>
      </c>
      <c r="AS12" s="29">
        <f t="shared" si="0"/>
        <v>2590.8000000000006</v>
      </c>
    </row>
    <row r="13" spans="1:45" ht="88" x14ac:dyDescent="0.2">
      <c r="A13" t="s">
        <v>2</v>
      </c>
      <c r="B13" s="74"/>
      <c r="C13" s="28" t="s">
        <v>83</v>
      </c>
      <c r="D13" s="27" t="s">
        <v>77</v>
      </c>
      <c r="E13" s="30">
        <v>8.3000000000000007</v>
      </c>
      <c r="F13" s="30">
        <v>35.200000000000003</v>
      </c>
      <c r="G13" s="30">
        <v>535.20000000000005</v>
      </c>
      <c r="H13" s="30">
        <v>82.3</v>
      </c>
      <c r="I13" s="30">
        <v>21.1</v>
      </c>
      <c r="J13" s="30">
        <v>3304.8</v>
      </c>
      <c r="K13" s="30">
        <v>44.4</v>
      </c>
      <c r="L13" s="30">
        <v>352</v>
      </c>
      <c r="M13" s="30">
        <v>41.1</v>
      </c>
      <c r="N13" s="30">
        <v>35.9</v>
      </c>
      <c r="O13" s="30">
        <v>6.5</v>
      </c>
      <c r="P13" s="30">
        <v>10.1</v>
      </c>
      <c r="Q13" s="30">
        <v>30.3</v>
      </c>
      <c r="R13" s="30">
        <v>10.8</v>
      </c>
      <c r="S13" s="30">
        <v>15.4</v>
      </c>
      <c r="T13" s="30">
        <v>61.6</v>
      </c>
      <c r="U13" s="30">
        <v>17.899999999999999</v>
      </c>
      <c r="V13" s="30">
        <v>121.7</v>
      </c>
      <c r="W13" s="30">
        <v>9.4</v>
      </c>
      <c r="X13" s="30">
        <v>94</v>
      </c>
      <c r="Y13" s="30">
        <v>4193.3999999999996</v>
      </c>
      <c r="Z13" s="30">
        <v>15.8</v>
      </c>
      <c r="AA13" s="30">
        <v>240.4</v>
      </c>
      <c r="AB13" s="30">
        <v>188.9</v>
      </c>
      <c r="AC13" s="30">
        <v>66.8</v>
      </c>
      <c r="AD13" s="30">
        <v>922.7</v>
      </c>
      <c r="AE13" s="30">
        <v>90.7</v>
      </c>
      <c r="AF13" s="30">
        <v>6</v>
      </c>
      <c r="AG13" s="30">
        <v>1623.9</v>
      </c>
      <c r="AH13" s="30">
        <v>391.7</v>
      </c>
      <c r="AI13" s="30">
        <v>70.5</v>
      </c>
      <c r="AJ13" s="30">
        <v>366.9</v>
      </c>
      <c r="AK13" s="30">
        <v>177</v>
      </c>
      <c r="AL13" s="30">
        <v>0</v>
      </c>
      <c r="AM13" s="30">
        <v>2076.6</v>
      </c>
      <c r="AN13" s="30">
        <v>0.1</v>
      </c>
      <c r="AO13" s="30">
        <v>-5.7</v>
      </c>
      <c r="AP13" s="30">
        <v>0</v>
      </c>
      <c r="AQ13" s="30">
        <v>0</v>
      </c>
      <c r="AR13" s="30">
        <v>1169.4000000000001</v>
      </c>
      <c r="AS13" s="29">
        <f t="shared" si="0"/>
        <v>16433.099999999999</v>
      </c>
    </row>
    <row r="14" spans="1:45" ht="88" x14ac:dyDescent="0.2">
      <c r="A14" t="s">
        <v>2</v>
      </c>
      <c r="B14" s="74"/>
      <c r="C14" s="28" t="s">
        <v>84</v>
      </c>
      <c r="D14" s="27" t="s">
        <v>77</v>
      </c>
      <c r="E14" s="29">
        <v>329.5</v>
      </c>
      <c r="F14" s="29">
        <v>399</v>
      </c>
      <c r="G14" s="29">
        <v>352.8</v>
      </c>
      <c r="H14" s="29">
        <v>330.7</v>
      </c>
      <c r="I14" s="29">
        <v>9.6999999999999993</v>
      </c>
      <c r="J14" s="29">
        <v>173.2</v>
      </c>
      <c r="K14" s="29">
        <v>1314.8</v>
      </c>
      <c r="L14" s="29">
        <v>736.7</v>
      </c>
      <c r="M14" s="29">
        <v>656.9</v>
      </c>
      <c r="N14" s="29">
        <v>19.399999999999999</v>
      </c>
      <c r="O14" s="29">
        <v>200.9</v>
      </c>
      <c r="P14" s="29">
        <v>98.1</v>
      </c>
      <c r="Q14" s="29">
        <v>53.5</v>
      </c>
      <c r="R14" s="29">
        <v>15.3</v>
      </c>
      <c r="S14" s="29">
        <v>85</v>
      </c>
      <c r="T14" s="29">
        <v>108.5</v>
      </c>
      <c r="U14" s="29">
        <v>3.1</v>
      </c>
      <c r="V14" s="29">
        <v>108.9</v>
      </c>
      <c r="W14" s="29">
        <v>58.9</v>
      </c>
      <c r="X14" s="29">
        <v>551.29999999999995</v>
      </c>
      <c r="Y14" s="29">
        <v>502.2</v>
      </c>
      <c r="Z14" s="29">
        <v>71.599999999999994</v>
      </c>
      <c r="AA14" s="29">
        <v>1180.9000000000001</v>
      </c>
      <c r="AB14" s="29">
        <v>993.8</v>
      </c>
      <c r="AC14" s="29">
        <v>12.7</v>
      </c>
      <c r="AD14" s="29">
        <v>204.2</v>
      </c>
      <c r="AE14" s="29">
        <v>20</v>
      </c>
      <c r="AF14" s="29">
        <v>1</v>
      </c>
      <c r="AG14" s="29">
        <v>358.5</v>
      </c>
      <c r="AH14" s="29">
        <v>665.9</v>
      </c>
      <c r="AI14" s="29">
        <v>14.9</v>
      </c>
      <c r="AJ14" s="29">
        <v>82.7</v>
      </c>
      <c r="AK14" s="29">
        <v>172.6</v>
      </c>
      <c r="AL14" s="29">
        <v>0</v>
      </c>
      <c r="AM14" s="29">
        <v>10139.9</v>
      </c>
      <c r="AN14" s="29">
        <v>282.89999999999998</v>
      </c>
      <c r="AO14" s="29">
        <v>-17.5</v>
      </c>
      <c r="AP14" s="29">
        <v>0</v>
      </c>
      <c r="AQ14" s="29">
        <v>51.3</v>
      </c>
      <c r="AR14" s="29">
        <v>7882.8</v>
      </c>
      <c r="AS14" s="29">
        <f t="shared" si="0"/>
        <v>28226.6</v>
      </c>
    </row>
    <row r="15" spans="1:45" ht="55" x14ac:dyDescent="0.2">
      <c r="A15" t="s">
        <v>2</v>
      </c>
      <c r="B15" s="74"/>
      <c r="C15" s="28" t="s">
        <v>85</v>
      </c>
      <c r="D15" s="27" t="s">
        <v>77</v>
      </c>
      <c r="E15" s="30">
        <v>933.3</v>
      </c>
      <c r="F15" s="30">
        <v>854.4</v>
      </c>
      <c r="G15" s="30">
        <v>50.9</v>
      </c>
      <c r="H15" s="30">
        <v>78.5</v>
      </c>
      <c r="I15" s="30">
        <v>20.6</v>
      </c>
      <c r="J15" s="30">
        <v>240.2</v>
      </c>
      <c r="K15" s="30">
        <v>113.3</v>
      </c>
      <c r="L15" s="30">
        <v>801.2</v>
      </c>
      <c r="M15" s="30">
        <v>139.19999999999999</v>
      </c>
      <c r="N15" s="30">
        <v>33.799999999999997</v>
      </c>
      <c r="O15" s="30">
        <v>28.7</v>
      </c>
      <c r="P15" s="30">
        <v>31.8</v>
      </c>
      <c r="Q15" s="30">
        <v>19.899999999999999</v>
      </c>
      <c r="R15" s="30">
        <v>1.6</v>
      </c>
      <c r="S15" s="30">
        <v>20.5</v>
      </c>
      <c r="T15" s="30">
        <v>64.599999999999994</v>
      </c>
      <c r="U15" s="30">
        <v>24.2</v>
      </c>
      <c r="V15" s="30">
        <v>40.9</v>
      </c>
      <c r="W15" s="30">
        <v>40.6</v>
      </c>
      <c r="X15" s="30">
        <v>346.2</v>
      </c>
      <c r="Y15" s="30">
        <v>184.7</v>
      </c>
      <c r="Z15" s="30">
        <v>27.7</v>
      </c>
      <c r="AA15" s="30">
        <v>138.19999999999999</v>
      </c>
      <c r="AB15" s="30">
        <v>116.5</v>
      </c>
      <c r="AC15" s="30">
        <v>8.5</v>
      </c>
      <c r="AD15" s="30">
        <v>103.8</v>
      </c>
      <c r="AE15" s="30">
        <v>10.7</v>
      </c>
      <c r="AF15" s="30">
        <v>0.2</v>
      </c>
      <c r="AG15" s="30">
        <v>183.8</v>
      </c>
      <c r="AH15" s="30">
        <v>658.2</v>
      </c>
      <c r="AI15" s="30">
        <v>26.3</v>
      </c>
      <c r="AJ15" s="30">
        <v>150.9</v>
      </c>
      <c r="AK15" s="30">
        <v>151</v>
      </c>
      <c r="AL15" s="30">
        <v>0</v>
      </c>
      <c r="AM15" s="30">
        <v>2412.3000000000002</v>
      </c>
      <c r="AN15" s="30">
        <v>0</v>
      </c>
      <c r="AO15" s="30">
        <v>-5.8</v>
      </c>
      <c r="AP15" s="30">
        <v>0</v>
      </c>
      <c r="AQ15" s="30">
        <v>7.8</v>
      </c>
      <c r="AR15" s="30">
        <v>5960.5</v>
      </c>
      <c r="AS15" s="29">
        <f t="shared" si="0"/>
        <v>14019.699999999999</v>
      </c>
    </row>
    <row r="16" spans="1:45" ht="44" x14ac:dyDescent="0.2">
      <c r="A16" t="s">
        <v>2</v>
      </c>
      <c r="B16" s="74"/>
      <c r="C16" s="28" t="s">
        <v>86</v>
      </c>
      <c r="D16" s="27" t="s">
        <v>77</v>
      </c>
      <c r="E16" s="29">
        <v>40.1</v>
      </c>
      <c r="F16" s="29">
        <v>296.3</v>
      </c>
      <c r="G16" s="29">
        <v>465.3</v>
      </c>
      <c r="H16" s="29">
        <v>117.6</v>
      </c>
      <c r="I16" s="29">
        <v>21.8</v>
      </c>
      <c r="J16" s="29">
        <v>35.299999999999997</v>
      </c>
      <c r="K16" s="29">
        <v>38.200000000000003</v>
      </c>
      <c r="L16" s="29">
        <v>252</v>
      </c>
      <c r="M16" s="29">
        <v>198.2</v>
      </c>
      <c r="N16" s="29">
        <v>13.9</v>
      </c>
      <c r="O16" s="29">
        <v>5</v>
      </c>
      <c r="P16" s="29">
        <v>6.3</v>
      </c>
      <c r="Q16" s="29">
        <v>64.3</v>
      </c>
      <c r="R16" s="29">
        <v>28.8</v>
      </c>
      <c r="S16" s="29">
        <v>75.5</v>
      </c>
      <c r="T16" s="29">
        <v>228.9</v>
      </c>
      <c r="U16" s="29">
        <v>34.1</v>
      </c>
      <c r="V16" s="29">
        <v>191.2</v>
      </c>
      <c r="W16" s="29">
        <v>3.8</v>
      </c>
      <c r="X16" s="29">
        <v>723.7</v>
      </c>
      <c r="Y16" s="29">
        <v>640.1</v>
      </c>
      <c r="Z16" s="29">
        <v>0</v>
      </c>
      <c r="AA16" s="29">
        <v>301.60000000000002</v>
      </c>
      <c r="AB16" s="29">
        <v>250.2</v>
      </c>
      <c r="AC16" s="29">
        <v>2.1</v>
      </c>
      <c r="AD16" s="29">
        <v>41.8</v>
      </c>
      <c r="AE16" s="29">
        <v>0.8</v>
      </c>
      <c r="AF16" s="29">
        <v>0.1</v>
      </c>
      <c r="AG16" s="29">
        <v>20.2</v>
      </c>
      <c r="AH16" s="29">
        <v>38</v>
      </c>
      <c r="AI16" s="29">
        <v>3</v>
      </c>
      <c r="AJ16" s="29">
        <v>11.3</v>
      </c>
      <c r="AK16" s="29">
        <v>139.1</v>
      </c>
      <c r="AL16" s="29">
        <v>0</v>
      </c>
      <c r="AM16" s="29">
        <v>1063.0999999999999</v>
      </c>
      <c r="AN16" s="29">
        <v>0.7</v>
      </c>
      <c r="AO16" s="29">
        <v>-2.2000000000000002</v>
      </c>
      <c r="AP16" s="29">
        <v>0</v>
      </c>
      <c r="AQ16" s="29">
        <v>0</v>
      </c>
      <c r="AR16" s="29">
        <v>580.70000000000005</v>
      </c>
      <c r="AS16" s="29">
        <f t="shared" si="0"/>
        <v>5930.9000000000005</v>
      </c>
    </row>
    <row r="17" spans="1:45" ht="55" x14ac:dyDescent="0.2">
      <c r="A17" t="s">
        <v>2</v>
      </c>
      <c r="B17" s="74"/>
      <c r="C17" s="28" t="s">
        <v>87</v>
      </c>
      <c r="D17" s="27" t="s">
        <v>77</v>
      </c>
      <c r="E17" s="30">
        <v>28.2</v>
      </c>
      <c r="F17" s="30">
        <v>100.7</v>
      </c>
      <c r="G17" s="30">
        <v>148.19999999999999</v>
      </c>
      <c r="H17" s="30">
        <v>0.1</v>
      </c>
      <c r="I17" s="30">
        <v>7</v>
      </c>
      <c r="J17" s="30">
        <v>4.2</v>
      </c>
      <c r="K17" s="30">
        <v>5.5</v>
      </c>
      <c r="L17" s="30">
        <v>83.6</v>
      </c>
      <c r="M17" s="30">
        <v>2.2000000000000002</v>
      </c>
      <c r="N17" s="30">
        <v>364.3</v>
      </c>
      <c r="O17" s="30">
        <v>6.5</v>
      </c>
      <c r="P17" s="30">
        <v>4.5999999999999996</v>
      </c>
      <c r="Q17" s="30">
        <v>14.6</v>
      </c>
      <c r="R17" s="30">
        <v>17.8</v>
      </c>
      <c r="S17" s="30">
        <v>8.3000000000000007</v>
      </c>
      <c r="T17" s="30">
        <v>97.5</v>
      </c>
      <c r="U17" s="30">
        <v>5.8</v>
      </c>
      <c r="V17" s="30">
        <v>53.2</v>
      </c>
      <c r="W17" s="30">
        <v>11.9</v>
      </c>
      <c r="X17" s="30">
        <v>3610</v>
      </c>
      <c r="Y17" s="30">
        <v>74</v>
      </c>
      <c r="Z17" s="30">
        <v>10.9</v>
      </c>
      <c r="AA17" s="30">
        <v>97.4</v>
      </c>
      <c r="AB17" s="30">
        <v>82.1</v>
      </c>
      <c r="AC17" s="30">
        <v>0.3</v>
      </c>
      <c r="AD17" s="30">
        <v>15.1</v>
      </c>
      <c r="AE17" s="30">
        <v>1.6</v>
      </c>
      <c r="AF17" s="30">
        <v>0</v>
      </c>
      <c r="AG17" s="30">
        <v>26.7</v>
      </c>
      <c r="AH17" s="30">
        <v>138.5</v>
      </c>
      <c r="AI17" s="30">
        <v>4.9000000000000004</v>
      </c>
      <c r="AJ17" s="30">
        <v>27.9</v>
      </c>
      <c r="AK17" s="30">
        <v>208.3</v>
      </c>
      <c r="AL17" s="30">
        <v>0</v>
      </c>
      <c r="AM17" s="30">
        <v>414.6</v>
      </c>
      <c r="AN17" s="30">
        <v>2.1</v>
      </c>
      <c r="AO17" s="30">
        <v>-2.9</v>
      </c>
      <c r="AP17" s="30">
        <v>0</v>
      </c>
      <c r="AQ17" s="30">
        <v>0</v>
      </c>
      <c r="AR17" s="30">
        <v>308</v>
      </c>
      <c r="AS17" s="29">
        <f t="shared" si="0"/>
        <v>5983.7000000000007</v>
      </c>
    </row>
    <row r="18" spans="1:45" ht="33" x14ac:dyDescent="0.2">
      <c r="A18" t="s">
        <v>2</v>
      </c>
      <c r="B18" s="74"/>
      <c r="C18" s="28" t="s">
        <v>88</v>
      </c>
      <c r="D18" s="27" t="s">
        <v>77</v>
      </c>
      <c r="E18" s="29">
        <v>3.1</v>
      </c>
      <c r="F18" s="29">
        <v>41.3</v>
      </c>
      <c r="G18" s="29">
        <v>0</v>
      </c>
      <c r="H18" s="29">
        <v>6.3</v>
      </c>
      <c r="I18" s="29">
        <v>6.2</v>
      </c>
      <c r="J18" s="29">
        <v>0.1</v>
      </c>
      <c r="K18" s="29">
        <v>5.4</v>
      </c>
      <c r="L18" s="29">
        <v>5.0999999999999996</v>
      </c>
      <c r="M18" s="29">
        <v>17.3</v>
      </c>
      <c r="N18" s="29">
        <v>2.2999999999999998</v>
      </c>
      <c r="O18" s="29">
        <v>206.3</v>
      </c>
      <c r="P18" s="29">
        <v>409.8</v>
      </c>
      <c r="Q18" s="29">
        <v>409.9</v>
      </c>
      <c r="R18" s="29">
        <v>10.5</v>
      </c>
      <c r="S18" s="29">
        <v>116.1</v>
      </c>
      <c r="T18" s="29">
        <v>286.2</v>
      </c>
      <c r="U18" s="29">
        <v>87.9</v>
      </c>
      <c r="V18" s="29">
        <v>27.7</v>
      </c>
      <c r="W18" s="29">
        <v>13.8</v>
      </c>
      <c r="X18" s="29">
        <v>565.1</v>
      </c>
      <c r="Y18" s="29">
        <v>0</v>
      </c>
      <c r="Z18" s="29">
        <v>0</v>
      </c>
      <c r="AA18" s="29">
        <v>30.8</v>
      </c>
      <c r="AB18" s="29">
        <v>25.9</v>
      </c>
      <c r="AC18" s="29">
        <v>0</v>
      </c>
      <c r="AD18" s="29">
        <v>0</v>
      </c>
      <c r="AE18" s="29">
        <v>0</v>
      </c>
      <c r="AF18" s="29">
        <v>0</v>
      </c>
      <c r="AG18" s="29">
        <v>0</v>
      </c>
      <c r="AH18" s="29">
        <v>7.9</v>
      </c>
      <c r="AI18" s="29">
        <v>0.1</v>
      </c>
      <c r="AJ18" s="29">
        <v>0.8</v>
      </c>
      <c r="AK18" s="29">
        <v>25.7</v>
      </c>
      <c r="AL18" s="29">
        <v>0</v>
      </c>
      <c r="AM18" s="29">
        <v>0</v>
      </c>
      <c r="AN18" s="29">
        <v>0</v>
      </c>
      <c r="AO18" s="29">
        <v>-7.7</v>
      </c>
      <c r="AP18" s="29">
        <v>0</v>
      </c>
      <c r="AQ18" s="29">
        <v>0</v>
      </c>
      <c r="AR18" s="29">
        <v>16516.2</v>
      </c>
      <c r="AS18" s="29">
        <f t="shared" si="0"/>
        <v>18820.100000000002</v>
      </c>
    </row>
    <row r="19" spans="1:45" ht="44" x14ac:dyDescent="0.2">
      <c r="A19" t="s">
        <v>2</v>
      </c>
      <c r="B19" s="74"/>
      <c r="C19" s="28" t="s">
        <v>89</v>
      </c>
      <c r="D19" s="27" t="s">
        <v>77</v>
      </c>
      <c r="E19" s="30">
        <v>220.7</v>
      </c>
      <c r="F19" s="30">
        <v>775.4</v>
      </c>
      <c r="G19" s="30">
        <v>2</v>
      </c>
      <c r="H19" s="30">
        <v>33.200000000000003</v>
      </c>
      <c r="I19" s="30">
        <v>23</v>
      </c>
      <c r="J19" s="30">
        <v>37.1</v>
      </c>
      <c r="K19" s="30">
        <v>58</v>
      </c>
      <c r="L19" s="30">
        <v>10.3</v>
      </c>
      <c r="M19" s="30">
        <v>68.2</v>
      </c>
      <c r="N19" s="30">
        <v>9.1999999999999993</v>
      </c>
      <c r="O19" s="30">
        <v>318.7</v>
      </c>
      <c r="P19" s="30">
        <v>483.8</v>
      </c>
      <c r="Q19" s="30">
        <v>258.39999999999998</v>
      </c>
      <c r="R19" s="30">
        <v>23.3</v>
      </c>
      <c r="S19" s="30">
        <v>384.5</v>
      </c>
      <c r="T19" s="30">
        <v>448.8</v>
      </c>
      <c r="U19" s="30">
        <v>241.6</v>
      </c>
      <c r="V19" s="30">
        <v>239.2</v>
      </c>
      <c r="W19" s="30">
        <v>55.3</v>
      </c>
      <c r="X19" s="30">
        <v>2367.6</v>
      </c>
      <c r="Y19" s="30">
        <v>330.3</v>
      </c>
      <c r="Z19" s="30">
        <v>9.9</v>
      </c>
      <c r="AA19" s="30">
        <v>60.9</v>
      </c>
      <c r="AB19" s="30">
        <v>51.3</v>
      </c>
      <c r="AC19" s="30">
        <v>4.9000000000000004</v>
      </c>
      <c r="AD19" s="30">
        <v>83</v>
      </c>
      <c r="AE19" s="30">
        <v>8.6</v>
      </c>
      <c r="AF19" s="30">
        <v>0.5</v>
      </c>
      <c r="AG19" s="30">
        <v>147.1</v>
      </c>
      <c r="AH19" s="30">
        <v>228.5</v>
      </c>
      <c r="AI19" s="30">
        <v>7.1</v>
      </c>
      <c r="AJ19" s="30">
        <v>40.700000000000003</v>
      </c>
      <c r="AK19" s="30">
        <v>238.8</v>
      </c>
      <c r="AL19" s="30">
        <v>0</v>
      </c>
      <c r="AM19" s="30">
        <v>357.6</v>
      </c>
      <c r="AN19" s="30">
        <v>66.400000000000006</v>
      </c>
      <c r="AO19" s="30">
        <v>-3.9</v>
      </c>
      <c r="AP19" s="30">
        <v>0</v>
      </c>
      <c r="AQ19" s="30">
        <v>0</v>
      </c>
      <c r="AR19" s="30">
        <v>1742.9</v>
      </c>
      <c r="AS19" s="29">
        <f t="shared" si="0"/>
        <v>9432.9000000000015</v>
      </c>
    </row>
    <row r="20" spans="1:45" ht="55" x14ac:dyDescent="0.2">
      <c r="A20" t="s">
        <v>2</v>
      </c>
      <c r="B20" s="74"/>
      <c r="C20" s="28" t="s">
        <v>90</v>
      </c>
      <c r="D20" s="27" t="s">
        <v>77</v>
      </c>
      <c r="E20" s="29">
        <v>32.6</v>
      </c>
      <c r="F20" s="29">
        <v>256.89999999999998</v>
      </c>
      <c r="G20" s="29">
        <v>0</v>
      </c>
      <c r="H20" s="29">
        <v>0</v>
      </c>
      <c r="I20" s="29">
        <v>0.2</v>
      </c>
      <c r="J20" s="29">
        <v>0</v>
      </c>
      <c r="K20" s="29">
        <v>0</v>
      </c>
      <c r="L20" s="29">
        <v>0</v>
      </c>
      <c r="M20" s="29">
        <v>0</v>
      </c>
      <c r="N20" s="29">
        <v>0</v>
      </c>
      <c r="O20" s="29">
        <v>1.1000000000000001</v>
      </c>
      <c r="P20" s="29">
        <v>6.4</v>
      </c>
      <c r="Q20" s="29">
        <v>111.5</v>
      </c>
      <c r="R20" s="29">
        <v>0.6</v>
      </c>
      <c r="S20" s="29">
        <v>8.9</v>
      </c>
      <c r="T20" s="29">
        <v>37.200000000000003</v>
      </c>
      <c r="U20" s="29">
        <v>48.4</v>
      </c>
      <c r="V20" s="29">
        <v>0.2</v>
      </c>
      <c r="W20" s="29">
        <v>16.899999999999999</v>
      </c>
      <c r="X20" s="29">
        <v>35</v>
      </c>
      <c r="Y20" s="29">
        <v>112.4</v>
      </c>
      <c r="Z20" s="29">
        <v>0.1</v>
      </c>
      <c r="AA20" s="29">
        <v>24.4</v>
      </c>
      <c r="AB20" s="29">
        <v>20.6</v>
      </c>
      <c r="AC20" s="29">
        <v>0</v>
      </c>
      <c r="AD20" s="29">
        <v>44.7</v>
      </c>
      <c r="AE20" s="29">
        <v>4.5999999999999996</v>
      </c>
      <c r="AF20" s="29">
        <v>0</v>
      </c>
      <c r="AG20" s="29">
        <v>79.2</v>
      </c>
      <c r="AH20" s="29">
        <v>20.8</v>
      </c>
      <c r="AI20" s="29">
        <v>2.1</v>
      </c>
      <c r="AJ20" s="29">
        <v>12</v>
      </c>
      <c r="AK20" s="29">
        <v>8.1</v>
      </c>
      <c r="AL20" s="29">
        <v>0</v>
      </c>
      <c r="AM20" s="29">
        <v>67</v>
      </c>
      <c r="AN20" s="29">
        <v>2535.1</v>
      </c>
      <c r="AO20" s="29">
        <v>-5.8</v>
      </c>
      <c r="AP20" s="29">
        <v>0</v>
      </c>
      <c r="AQ20" s="29">
        <v>124.3</v>
      </c>
      <c r="AR20" s="29">
        <v>5954.7</v>
      </c>
      <c r="AS20" s="29">
        <f t="shared" si="0"/>
        <v>9560.2000000000007</v>
      </c>
    </row>
    <row r="21" spans="1:45" ht="66" x14ac:dyDescent="0.2">
      <c r="A21" t="s">
        <v>2</v>
      </c>
      <c r="B21" s="74"/>
      <c r="C21" s="28" t="s">
        <v>91</v>
      </c>
      <c r="D21" s="27" t="s">
        <v>77</v>
      </c>
      <c r="E21" s="30">
        <v>0</v>
      </c>
      <c r="F21" s="30">
        <v>9.3000000000000007</v>
      </c>
      <c r="G21" s="30">
        <v>0</v>
      </c>
      <c r="H21" s="30">
        <v>0</v>
      </c>
      <c r="I21" s="30">
        <v>0</v>
      </c>
      <c r="J21" s="30">
        <v>5.4</v>
      </c>
      <c r="K21" s="30">
        <v>0.2</v>
      </c>
      <c r="L21" s="30">
        <v>0</v>
      </c>
      <c r="M21" s="30">
        <v>0</v>
      </c>
      <c r="N21" s="30">
        <v>0</v>
      </c>
      <c r="O21" s="30">
        <v>0.2</v>
      </c>
      <c r="P21" s="30">
        <v>0.8</v>
      </c>
      <c r="Q21" s="30">
        <v>104.4</v>
      </c>
      <c r="R21" s="30">
        <v>95.7</v>
      </c>
      <c r="S21" s="30">
        <v>75.8</v>
      </c>
      <c r="T21" s="30">
        <v>57.5</v>
      </c>
      <c r="U21" s="30">
        <v>18.100000000000001</v>
      </c>
      <c r="V21" s="30">
        <v>0.7</v>
      </c>
      <c r="W21" s="30">
        <v>0.3</v>
      </c>
      <c r="X21" s="30">
        <v>0</v>
      </c>
      <c r="Y21" s="30">
        <v>18.2</v>
      </c>
      <c r="Z21" s="30">
        <v>0.1</v>
      </c>
      <c r="AA21" s="30">
        <v>11.9</v>
      </c>
      <c r="AB21" s="30">
        <v>10</v>
      </c>
      <c r="AC21" s="30">
        <v>5</v>
      </c>
      <c r="AD21" s="30">
        <v>10.5</v>
      </c>
      <c r="AE21" s="30">
        <v>1.1000000000000001</v>
      </c>
      <c r="AF21" s="30">
        <v>6.8</v>
      </c>
      <c r="AG21" s="30">
        <v>18.5</v>
      </c>
      <c r="AH21" s="30">
        <v>194</v>
      </c>
      <c r="AI21" s="30">
        <v>9.3000000000000007</v>
      </c>
      <c r="AJ21" s="30">
        <v>53.5</v>
      </c>
      <c r="AK21" s="30">
        <v>21.8</v>
      </c>
      <c r="AL21" s="30">
        <v>0</v>
      </c>
      <c r="AM21" s="30">
        <v>318.2</v>
      </c>
      <c r="AN21" s="30">
        <v>766.7</v>
      </c>
      <c r="AO21" s="30">
        <v>-4</v>
      </c>
      <c r="AP21" s="30">
        <v>0</v>
      </c>
      <c r="AQ21" s="30">
        <v>276.2</v>
      </c>
      <c r="AR21" s="30">
        <v>602</v>
      </c>
      <c r="AS21" s="29">
        <f t="shared" si="0"/>
        <v>2688.2</v>
      </c>
    </row>
    <row r="22" spans="1:45" ht="66" x14ac:dyDescent="0.2">
      <c r="A22" t="s">
        <v>2</v>
      </c>
      <c r="B22" s="74"/>
      <c r="C22" s="28" t="s">
        <v>92</v>
      </c>
      <c r="D22" s="27" t="s">
        <v>77</v>
      </c>
      <c r="E22" s="29">
        <v>6.5</v>
      </c>
      <c r="F22" s="29">
        <v>109.4</v>
      </c>
      <c r="G22" s="29">
        <v>0</v>
      </c>
      <c r="H22" s="29">
        <v>0.4</v>
      </c>
      <c r="I22" s="29">
        <v>0</v>
      </c>
      <c r="J22" s="29">
        <v>0</v>
      </c>
      <c r="K22" s="29">
        <v>0.1</v>
      </c>
      <c r="L22" s="29">
        <v>0</v>
      </c>
      <c r="M22" s="29">
        <v>0</v>
      </c>
      <c r="N22" s="29">
        <v>0</v>
      </c>
      <c r="O22" s="29">
        <v>0.4</v>
      </c>
      <c r="P22" s="29">
        <v>7</v>
      </c>
      <c r="Q22" s="29">
        <v>119.5</v>
      </c>
      <c r="R22" s="29">
        <v>44.2</v>
      </c>
      <c r="S22" s="29">
        <v>86</v>
      </c>
      <c r="T22" s="29">
        <v>43.5</v>
      </c>
      <c r="U22" s="29">
        <v>33.6</v>
      </c>
      <c r="V22" s="29">
        <v>2.7</v>
      </c>
      <c r="W22" s="29">
        <v>103.9</v>
      </c>
      <c r="X22" s="29">
        <v>634.29999999999995</v>
      </c>
      <c r="Y22" s="29">
        <v>39.799999999999997</v>
      </c>
      <c r="Z22" s="29">
        <v>1.5</v>
      </c>
      <c r="AA22" s="29">
        <v>42.3</v>
      </c>
      <c r="AB22" s="29">
        <v>35.700000000000003</v>
      </c>
      <c r="AC22" s="29">
        <v>0.7</v>
      </c>
      <c r="AD22" s="29">
        <v>18.7</v>
      </c>
      <c r="AE22" s="29">
        <v>1.9</v>
      </c>
      <c r="AF22" s="29">
        <v>0.6</v>
      </c>
      <c r="AG22" s="29">
        <v>33.1</v>
      </c>
      <c r="AH22" s="29">
        <v>115.3</v>
      </c>
      <c r="AI22" s="29">
        <v>1.5</v>
      </c>
      <c r="AJ22" s="29">
        <v>8.9</v>
      </c>
      <c r="AK22" s="29">
        <v>119.2</v>
      </c>
      <c r="AL22" s="29">
        <v>0</v>
      </c>
      <c r="AM22" s="29">
        <v>818.6</v>
      </c>
      <c r="AN22" s="29">
        <v>2104.6999999999998</v>
      </c>
      <c r="AO22" s="29">
        <v>-2.8</v>
      </c>
      <c r="AP22" s="29">
        <v>0</v>
      </c>
      <c r="AQ22" s="29">
        <v>2.5</v>
      </c>
      <c r="AR22" s="29">
        <v>1191.0999999999999</v>
      </c>
      <c r="AS22" s="29">
        <f t="shared" si="0"/>
        <v>5724.7999999999993</v>
      </c>
    </row>
    <row r="23" spans="1:45" ht="66" x14ac:dyDescent="0.2">
      <c r="A23" t="s">
        <v>2</v>
      </c>
      <c r="B23" s="74"/>
      <c r="C23" s="28" t="s">
        <v>93</v>
      </c>
      <c r="D23" s="27" t="s">
        <v>77</v>
      </c>
      <c r="E23" s="30">
        <v>26.6</v>
      </c>
      <c r="F23" s="30">
        <v>75.599999999999994</v>
      </c>
      <c r="G23" s="30">
        <v>6.9</v>
      </c>
      <c r="H23" s="30">
        <v>1.5</v>
      </c>
      <c r="I23" s="30">
        <v>0.9</v>
      </c>
      <c r="J23" s="30">
        <v>2.1</v>
      </c>
      <c r="K23" s="30">
        <v>1.6</v>
      </c>
      <c r="L23" s="30">
        <v>2.8</v>
      </c>
      <c r="M23" s="30">
        <v>1.2</v>
      </c>
      <c r="N23" s="30">
        <v>1.3</v>
      </c>
      <c r="O23" s="30">
        <v>0.7</v>
      </c>
      <c r="P23" s="30">
        <v>3.1</v>
      </c>
      <c r="Q23" s="30">
        <v>4.9000000000000004</v>
      </c>
      <c r="R23" s="30">
        <v>0.5</v>
      </c>
      <c r="S23" s="30">
        <v>4.3</v>
      </c>
      <c r="T23" s="30">
        <v>407.6</v>
      </c>
      <c r="U23" s="30">
        <v>2.7</v>
      </c>
      <c r="V23" s="30">
        <v>2.1</v>
      </c>
      <c r="W23" s="30">
        <v>2.2000000000000002</v>
      </c>
      <c r="X23" s="30">
        <v>0</v>
      </c>
      <c r="Y23" s="30">
        <v>214.7</v>
      </c>
      <c r="Z23" s="30">
        <v>0</v>
      </c>
      <c r="AA23" s="30">
        <v>170.7</v>
      </c>
      <c r="AB23" s="30">
        <v>97.3</v>
      </c>
      <c r="AC23" s="30">
        <v>1.4</v>
      </c>
      <c r="AD23" s="30">
        <v>10.1</v>
      </c>
      <c r="AE23" s="30">
        <v>3</v>
      </c>
      <c r="AF23" s="30">
        <v>0</v>
      </c>
      <c r="AG23" s="30">
        <v>30.6</v>
      </c>
      <c r="AH23" s="30">
        <v>241.4</v>
      </c>
      <c r="AI23" s="30">
        <v>11.6</v>
      </c>
      <c r="AJ23" s="30">
        <v>68.900000000000006</v>
      </c>
      <c r="AK23" s="30">
        <v>31.5</v>
      </c>
      <c r="AL23" s="30">
        <v>0</v>
      </c>
      <c r="AM23" s="30">
        <v>1568</v>
      </c>
      <c r="AN23" s="30">
        <v>2027.3</v>
      </c>
      <c r="AO23" s="30">
        <v>-8.1999999999999993</v>
      </c>
      <c r="AP23" s="30">
        <v>0</v>
      </c>
      <c r="AQ23" s="30">
        <v>0</v>
      </c>
      <c r="AR23" s="30">
        <v>7552.9</v>
      </c>
      <c r="AS23" s="29">
        <f t="shared" si="0"/>
        <v>12569.8</v>
      </c>
    </row>
    <row r="24" spans="1:45" ht="44" x14ac:dyDescent="0.2">
      <c r="A24" t="s">
        <v>2</v>
      </c>
      <c r="B24" s="74"/>
      <c r="C24" s="28" t="s">
        <v>94</v>
      </c>
      <c r="D24" s="27" t="s">
        <v>77</v>
      </c>
      <c r="E24" s="29">
        <v>0</v>
      </c>
      <c r="F24" s="29">
        <v>0</v>
      </c>
      <c r="G24" s="29">
        <v>0</v>
      </c>
      <c r="H24" s="29">
        <v>0</v>
      </c>
      <c r="I24" s="29">
        <v>0</v>
      </c>
      <c r="J24" s="29">
        <v>0</v>
      </c>
      <c r="K24" s="29">
        <v>0</v>
      </c>
      <c r="L24" s="29">
        <v>0</v>
      </c>
      <c r="M24" s="29">
        <v>0.3</v>
      </c>
      <c r="N24" s="29">
        <v>0</v>
      </c>
      <c r="O24" s="29">
        <v>0.2</v>
      </c>
      <c r="P24" s="29">
        <v>0.2</v>
      </c>
      <c r="Q24" s="29">
        <v>0</v>
      </c>
      <c r="R24" s="29">
        <v>0</v>
      </c>
      <c r="S24" s="29">
        <v>0</v>
      </c>
      <c r="T24" s="29">
        <v>0</v>
      </c>
      <c r="U24" s="29">
        <v>986.2</v>
      </c>
      <c r="V24" s="29">
        <v>0</v>
      </c>
      <c r="W24" s="29">
        <v>0</v>
      </c>
      <c r="X24" s="29">
        <v>0</v>
      </c>
      <c r="Y24" s="29">
        <v>0</v>
      </c>
      <c r="Z24" s="29">
        <v>0</v>
      </c>
      <c r="AA24" s="29">
        <v>374</v>
      </c>
      <c r="AB24" s="29">
        <v>0</v>
      </c>
      <c r="AC24" s="29">
        <v>0</v>
      </c>
      <c r="AD24" s="29">
        <v>0</v>
      </c>
      <c r="AE24" s="29">
        <v>0</v>
      </c>
      <c r="AF24" s="29">
        <v>0</v>
      </c>
      <c r="AG24" s="29">
        <v>0</v>
      </c>
      <c r="AH24" s="29">
        <v>298.10000000000002</v>
      </c>
      <c r="AI24" s="29">
        <v>0</v>
      </c>
      <c r="AJ24" s="29">
        <v>0.3</v>
      </c>
      <c r="AK24" s="29">
        <v>0</v>
      </c>
      <c r="AL24" s="29">
        <v>0</v>
      </c>
      <c r="AM24" s="29">
        <v>423.8</v>
      </c>
      <c r="AN24" s="29">
        <v>1489.7</v>
      </c>
      <c r="AO24" s="29">
        <v>-5.9</v>
      </c>
      <c r="AP24" s="29">
        <v>0</v>
      </c>
      <c r="AQ24" s="29">
        <v>0</v>
      </c>
      <c r="AR24" s="29">
        <v>752.2</v>
      </c>
      <c r="AS24" s="29">
        <f t="shared" si="0"/>
        <v>4319.1000000000004</v>
      </c>
    </row>
    <row r="25" spans="1:45" ht="55" x14ac:dyDescent="0.2">
      <c r="A25" t="s">
        <v>2</v>
      </c>
      <c r="B25" s="74"/>
      <c r="C25" s="28" t="s">
        <v>95</v>
      </c>
      <c r="D25" s="27" t="s">
        <v>77</v>
      </c>
      <c r="E25" s="30">
        <v>0</v>
      </c>
      <c r="F25" s="30">
        <v>186.4</v>
      </c>
      <c r="G25" s="30">
        <v>9.4</v>
      </c>
      <c r="H25" s="30">
        <v>4.5999999999999996</v>
      </c>
      <c r="I25" s="30">
        <v>9.1999999999999993</v>
      </c>
      <c r="J25" s="30">
        <v>54.3</v>
      </c>
      <c r="K25" s="30">
        <v>9.5</v>
      </c>
      <c r="L25" s="30">
        <v>8.8000000000000007</v>
      </c>
      <c r="M25" s="30">
        <v>3.8</v>
      </c>
      <c r="N25" s="30">
        <v>2.7</v>
      </c>
      <c r="O25" s="30">
        <v>701.2</v>
      </c>
      <c r="P25" s="30">
        <v>205</v>
      </c>
      <c r="Q25" s="30">
        <v>57.5</v>
      </c>
      <c r="R25" s="30">
        <v>1.3</v>
      </c>
      <c r="S25" s="30">
        <v>23.9</v>
      </c>
      <c r="T25" s="30">
        <v>9.5</v>
      </c>
      <c r="U25" s="30">
        <v>5.8</v>
      </c>
      <c r="V25" s="30">
        <v>2149.1</v>
      </c>
      <c r="W25" s="30">
        <v>2.6</v>
      </c>
      <c r="X25" s="30">
        <v>58.5</v>
      </c>
      <c r="Y25" s="30">
        <v>465.6</v>
      </c>
      <c r="Z25" s="30">
        <v>7.8</v>
      </c>
      <c r="AA25" s="30">
        <v>118.7</v>
      </c>
      <c r="AB25" s="30">
        <v>93.9</v>
      </c>
      <c r="AC25" s="30">
        <v>283.89999999999998</v>
      </c>
      <c r="AD25" s="30">
        <v>246.4</v>
      </c>
      <c r="AE25" s="30">
        <v>26.5</v>
      </c>
      <c r="AF25" s="30">
        <v>0.4</v>
      </c>
      <c r="AG25" s="30">
        <v>478.1</v>
      </c>
      <c r="AH25" s="30">
        <v>114.6</v>
      </c>
      <c r="AI25" s="30">
        <v>26.6</v>
      </c>
      <c r="AJ25" s="30">
        <v>128.9</v>
      </c>
      <c r="AK25" s="30">
        <v>124.8</v>
      </c>
      <c r="AL25" s="30">
        <v>0</v>
      </c>
      <c r="AM25" s="30">
        <v>4494.8999999999996</v>
      </c>
      <c r="AN25" s="30">
        <v>1454.1</v>
      </c>
      <c r="AO25" s="30">
        <v>-4.3</v>
      </c>
      <c r="AP25" s="30">
        <v>0</v>
      </c>
      <c r="AQ25" s="30">
        <v>468.9</v>
      </c>
      <c r="AR25" s="30">
        <v>2817.3</v>
      </c>
      <c r="AS25" s="29">
        <f t="shared" si="0"/>
        <v>14850.2</v>
      </c>
    </row>
    <row r="26" spans="1:45" ht="66" x14ac:dyDescent="0.2">
      <c r="A26" t="s">
        <v>167</v>
      </c>
      <c r="B26" s="74"/>
      <c r="C26" s="28" t="s">
        <v>96</v>
      </c>
      <c r="D26" s="27" t="s">
        <v>77</v>
      </c>
      <c r="E26" s="29">
        <v>327.3</v>
      </c>
      <c r="F26" s="29">
        <v>1918.8</v>
      </c>
      <c r="G26" s="29">
        <v>683.6</v>
      </c>
      <c r="H26" s="29">
        <v>236.7</v>
      </c>
      <c r="I26" s="29">
        <v>44</v>
      </c>
      <c r="J26" s="29">
        <v>229.5</v>
      </c>
      <c r="K26" s="29">
        <v>888.5</v>
      </c>
      <c r="L26" s="29">
        <v>420</v>
      </c>
      <c r="M26" s="29">
        <v>138.9</v>
      </c>
      <c r="N26" s="29">
        <v>153.80000000000001</v>
      </c>
      <c r="O26" s="29">
        <v>526.6</v>
      </c>
      <c r="P26" s="29">
        <v>257.10000000000002</v>
      </c>
      <c r="Q26" s="29">
        <v>89.4</v>
      </c>
      <c r="R26" s="29">
        <v>22</v>
      </c>
      <c r="S26" s="29">
        <v>60.1</v>
      </c>
      <c r="T26" s="29">
        <v>121</v>
      </c>
      <c r="U26" s="29">
        <v>49.6</v>
      </c>
      <c r="V26" s="29">
        <v>127.8</v>
      </c>
      <c r="W26" s="29">
        <v>2406.1</v>
      </c>
      <c r="X26" s="29">
        <v>167.1</v>
      </c>
      <c r="Y26" s="29">
        <v>973.7</v>
      </c>
      <c r="Z26" s="29">
        <v>132.6</v>
      </c>
      <c r="AA26" s="29">
        <v>518.4</v>
      </c>
      <c r="AB26" s="29">
        <v>79.7</v>
      </c>
      <c r="AC26" s="29">
        <v>100.9</v>
      </c>
      <c r="AD26" s="29">
        <v>1207.3</v>
      </c>
      <c r="AE26" s="29">
        <v>25.5</v>
      </c>
      <c r="AF26" s="29">
        <v>5.5</v>
      </c>
      <c r="AG26" s="29">
        <v>1059</v>
      </c>
      <c r="AH26" s="29">
        <v>369.6</v>
      </c>
      <c r="AI26" s="29">
        <v>88.6</v>
      </c>
      <c r="AJ26" s="29">
        <v>218.1</v>
      </c>
      <c r="AK26" s="29">
        <v>200.5</v>
      </c>
      <c r="AL26" s="29">
        <v>0</v>
      </c>
      <c r="AM26" s="29">
        <v>7255.1</v>
      </c>
      <c r="AN26" s="29">
        <v>0</v>
      </c>
      <c r="AO26" s="29">
        <v>-1.4</v>
      </c>
      <c r="AP26" s="29">
        <v>0</v>
      </c>
      <c r="AQ26" s="29">
        <v>0</v>
      </c>
      <c r="AR26" s="29">
        <v>164.1</v>
      </c>
      <c r="AS26" s="29">
        <f t="shared" si="0"/>
        <v>21265.1</v>
      </c>
    </row>
    <row r="27" spans="1:45" ht="33" x14ac:dyDescent="0.2">
      <c r="A27" t="s">
        <v>168</v>
      </c>
      <c r="B27" s="74"/>
      <c r="C27" s="28" t="s">
        <v>97</v>
      </c>
      <c r="D27" s="27" t="s">
        <v>77</v>
      </c>
      <c r="E27" s="30">
        <v>31.4</v>
      </c>
      <c r="F27" s="30">
        <v>398.4</v>
      </c>
      <c r="G27" s="30">
        <v>113.3</v>
      </c>
      <c r="H27" s="30">
        <v>50.2</v>
      </c>
      <c r="I27" s="30">
        <v>16.899999999999999</v>
      </c>
      <c r="J27" s="30">
        <v>203.2</v>
      </c>
      <c r="K27" s="30">
        <v>563</v>
      </c>
      <c r="L27" s="30">
        <v>15.5</v>
      </c>
      <c r="M27" s="30">
        <v>17.5</v>
      </c>
      <c r="N27" s="30">
        <v>5.4</v>
      </c>
      <c r="O27" s="30">
        <v>42.4</v>
      </c>
      <c r="P27" s="30">
        <v>43.3</v>
      </c>
      <c r="Q27" s="30">
        <v>32.9</v>
      </c>
      <c r="R27" s="30">
        <v>16.600000000000001</v>
      </c>
      <c r="S27" s="30">
        <v>9.6999999999999993</v>
      </c>
      <c r="T27" s="30">
        <v>34</v>
      </c>
      <c r="U27" s="30">
        <v>5.2</v>
      </c>
      <c r="V27" s="30">
        <v>15</v>
      </c>
      <c r="W27" s="30">
        <v>31.7</v>
      </c>
      <c r="X27" s="30">
        <v>2644.8</v>
      </c>
      <c r="Y27" s="30">
        <v>84.5</v>
      </c>
      <c r="Z27" s="30">
        <v>53.6</v>
      </c>
      <c r="AA27" s="30">
        <v>1209.7</v>
      </c>
      <c r="AB27" s="30">
        <v>645.4</v>
      </c>
      <c r="AC27" s="30">
        <v>12.6</v>
      </c>
      <c r="AD27" s="30">
        <v>585.70000000000005</v>
      </c>
      <c r="AE27" s="30">
        <v>22.6</v>
      </c>
      <c r="AF27" s="30">
        <v>7.1</v>
      </c>
      <c r="AG27" s="30">
        <v>917.8</v>
      </c>
      <c r="AH27" s="30">
        <v>315.3</v>
      </c>
      <c r="AI27" s="30">
        <v>15.4</v>
      </c>
      <c r="AJ27" s="30">
        <v>57.6</v>
      </c>
      <c r="AK27" s="30">
        <v>107.1</v>
      </c>
      <c r="AL27" s="30">
        <v>0</v>
      </c>
      <c r="AM27" s="30">
        <v>1319.3</v>
      </c>
      <c r="AN27" s="30">
        <v>36407.699999999997</v>
      </c>
      <c r="AO27" s="30">
        <v>-4.9000000000000004</v>
      </c>
      <c r="AP27" s="30">
        <v>0</v>
      </c>
      <c r="AQ27" s="30">
        <v>0</v>
      </c>
      <c r="AR27" s="30">
        <v>42.1</v>
      </c>
      <c r="AS27" s="29">
        <f t="shared" si="0"/>
        <v>46088.999999999993</v>
      </c>
    </row>
    <row r="28" spans="1:45" ht="66" x14ac:dyDescent="0.2">
      <c r="A28" t="s">
        <v>169</v>
      </c>
      <c r="B28" s="74"/>
      <c r="C28" s="28" t="s">
        <v>98</v>
      </c>
      <c r="D28" s="27" t="s">
        <v>77</v>
      </c>
      <c r="E28" s="29">
        <v>1632.9</v>
      </c>
      <c r="F28" s="29">
        <v>1478</v>
      </c>
      <c r="G28" s="29">
        <v>4480.3</v>
      </c>
      <c r="H28" s="29">
        <v>2136.6</v>
      </c>
      <c r="I28" s="29">
        <v>201.1</v>
      </c>
      <c r="J28" s="29">
        <v>1213.3</v>
      </c>
      <c r="K28" s="29">
        <v>2283.1999999999998</v>
      </c>
      <c r="L28" s="29">
        <v>1078.7</v>
      </c>
      <c r="M28" s="29">
        <v>470</v>
      </c>
      <c r="N28" s="29">
        <v>432.6</v>
      </c>
      <c r="O28" s="29">
        <v>1769.1</v>
      </c>
      <c r="P28" s="29">
        <v>887.8</v>
      </c>
      <c r="Q28" s="29">
        <v>776.5</v>
      </c>
      <c r="R28" s="29">
        <v>179</v>
      </c>
      <c r="S28" s="29">
        <v>542.29999999999995</v>
      </c>
      <c r="T28" s="29">
        <v>1304.9000000000001</v>
      </c>
      <c r="U28" s="29">
        <v>202.6</v>
      </c>
      <c r="V28" s="29">
        <v>1728.7</v>
      </c>
      <c r="W28" s="29">
        <v>735.6</v>
      </c>
      <c r="X28" s="29">
        <v>4254.8999999999996</v>
      </c>
      <c r="Y28" s="29">
        <v>3243.4</v>
      </c>
      <c r="Z28" s="29">
        <v>398.5</v>
      </c>
      <c r="AA28" s="29">
        <v>2796.2</v>
      </c>
      <c r="AB28" s="29">
        <v>1958.7</v>
      </c>
      <c r="AC28" s="29">
        <v>171.8</v>
      </c>
      <c r="AD28" s="29">
        <v>2701.1</v>
      </c>
      <c r="AE28" s="29">
        <v>179.9</v>
      </c>
      <c r="AF28" s="29">
        <v>8.3000000000000007</v>
      </c>
      <c r="AG28" s="29">
        <v>4301.5</v>
      </c>
      <c r="AH28" s="29">
        <v>1426.5</v>
      </c>
      <c r="AI28" s="29">
        <v>80.099999999999994</v>
      </c>
      <c r="AJ28" s="29">
        <v>440</v>
      </c>
      <c r="AK28" s="29">
        <v>970.9</v>
      </c>
      <c r="AL28" s="29">
        <v>0</v>
      </c>
      <c r="AM28" s="29">
        <v>25885.200000000001</v>
      </c>
      <c r="AN28" s="29">
        <v>3410.6</v>
      </c>
      <c r="AO28" s="29">
        <v>-20.5</v>
      </c>
      <c r="AP28" s="29">
        <v>0</v>
      </c>
      <c r="AQ28" s="29">
        <v>386.5</v>
      </c>
      <c r="AR28" s="29">
        <v>10220.5</v>
      </c>
      <c r="AS28" s="29">
        <f t="shared" si="0"/>
        <v>86347.3</v>
      </c>
    </row>
    <row r="29" spans="1:45" ht="33" x14ac:dyDescent="0.2">
      <c r="A29" t="s">
        <v>169</v>
      </c>
      <c r="B29" s="74"/>
      <c r="C29" s="28" t="s">
        <v>99</v>
      </c>
      <c r="D29" s="27" t="s">
        <v>77</v>
      </c>
      <c r="E29" s="30">
        <v>0.7</v>
      </c>
      <c r="F29" s="30">
        <v>26.5</v>
      </c>
      <c r="G29" s="30">
        <v>18.2</v>
      </c>
      <c r="H29" s="30">
        <v>7.1</v>
      </c>
      <c r="I29" s="30">
        <v>2.2000000000000002</v>
      </c>
      <c r="J29" s="30">
        <v>14.6</v>
      </c>
      <c r="K29" s="30">
        <v>10.199999999999999</v>
      </c>
      <c r="L29" s="30">
        <v>11.2</v>
      </c>
      <c r="M29" s="30">
        <v>21.6</v>
      </c>
      <c r="N29" s="30">
        <v>4.8</v>
      </c>
      <c r="O29" s="30">
        <v>1.6</v>
      </c>
      <c r="P29" s="30">
        <v>4.7</v>
      </c>
      <c r="Q29" s="30">
        <v>14.9</v>
      </c>
      <c r="R29" s="30">
        <v>5.4</v>
      </c>
      <c r="S29" s="30">
        <v>9.5</v>
      </c>
      <c r="T29" s="30">
        <v>10.199999999999999</v>
      </c>
      <c r="U29" s="30">
        <v>11.1</v>
      </c>
      <c r="V29" s="30">
        <v>8.8000000000000007</v>
      </c>
      <c r="W29" s="30">
        <v>9.8000000000000007</v>
      </c>
      <c r="X29" s="30">
        <v>112.2</v>
      </c>
      <c r="Y29" s="30">
        <v>160</v>
      </c>
      <c r="Z29" s="30">
        <v>35.299999999999997</v>
      </c>
      <c r="AA29" s="30">
        <v>663.5</v>
      </c>
      <c r="AB29" s="30">
        <v>333.9</v>
      </c>
      <c r="AC29" s="30">
        <v>7.1</v>
      </c>
      <c r="AD29" s="30">
        <v>55.3</v>
      </c>
      <c r="AE29" s="30">
        <v>22.8</v>
      </c>
      <c r="AF29" s="30">
        <v>5.8</v>
      </c>
      <c r="AG29" s="30">
        <v>218.5</v>
      </c>
      <c r="AH29" s="30">
        <v>161.19999999999999</v>
      </c>
      <c r="AI29" s="30">
        <v>29.5</v>
      </c>
      <c r="AJ29" s="30">
        <v>20</v>
      </c>
      <c r="AK29" s="30">
        <v>54</v>
      </c>
      <c r="AL29" s="30">
        <v>0</v>
      </c>
      <c r="AM29" s="30">
        <v>2502</v>
      </c>
      <c r="AN29" s="30">
        <v>0</v>
      </c>
      <c r="AO29" s="30">
        <v>0</v>
      </c>
      <c r="AP29" s="30">
        <v>0</v>
      </c>
      <c r="AQ29" s="30">
        <v>2662</v>
      </c>
      <c r="AR29" s="30">
        <v>0</v>
      </c>
      <c r="AS29" s="29">
        <f t="shared" si="0"/>
        <v>7236.2</v>
      </c>
    </row>
    <row r="30" spans="1:45" ht="55" x14ac:dyDescent="0.2">
      <c r="A30" t="s">
        <v>170</v>
      </c>
      <c r="B30" s="74"/>
      <c r="C30" s="28" t="s">
        <v>100</v>
      </c>
      <c r="D30" s="27" t="s">
        <v>77</v>
      </c>
      <c r="E30" s="29">
        <v>2744.7</v>
      </c>
      <c r="F30" s="29">
        <v>6483.2</v>
      </c>
      <c r="G30" s="29">
        <v>2099.8000000000002</v>
      </c>
      <c r="H30" s="29">
        <v>540.20000000000005</v>
      </c>
      <c r="I30" s="29">
        <v>192.4</v>
      </c>
      <c r="J30" s="29">
        <v>658.7</v>
      </c>
      <c r="K30" s="29">
        <v>721.9</v>
      </c>
      <c r="L30" s="29">
        <v>1088.2</v>
      </c>
      <c r="M30" s="29">
        <v>325.89999999999998</v>
      </c>
      <c r="N30" s="29">
        <v>362.1</v>
      </c>
      <c r="O30" s="29">
        <v>594.29999999999995</v>
      </c>
      <c r="P30" s="29">
        <v>213.3</v>
      </c>
      <c r="Q30" s="29">
        <v>320</v>
      </c>
      <c r="R30" s="29">
        <v>93.6</v>
      </c>
      <c r="S30" s="29">
        <v>162.69999999999999</v>
      </c>
      <c r="T30" s="29">
        <v>417.9</v>
      </c>
      <c r="U30" s="29">
        <v>40.1</v>
      </c>
      <c r="V30" s="29">
        <v>540.20000000000005</v>
      </c>
      <c r="W30" s="29">
        <v>316</v>
      </c>
      <c r="X30" s="29">
        <v>1272.0999999999999</v>
      </c>
      <c r="Y30" s="29">
        <v>3659.1</v>
      </c>
      <c r="Z30" s="29">
        <v>299.89999999999998</v>
      </c>
      <c r="AA30" s="29">
        <v>3219.1</v>
      </c>
      <c r="AB30" s="29">
        <v>1418.8</v>
      </c>
      <c r="AC30" s="29">
        <v>144.69999999999999</v>
      </c>
      <c r="AD30" s="29">
        <v>298.5</v>
      </c>
      <c r="AE30" s="29">
        <v>65.900000000000006</v>
      </c>
      <c r="AF30" s="29">
        <v>7.7</v>
      </c>
      <c r="AG30" s="29">
        <v>1593.9</v>
      </c>
      <c r="AH30" s="29">
        <v>2505.8000000000002</v>
      </c>
      <c r="AI30" s="29">
        <v>12.4</v>
      </c>
      <c r="AJ30" s="29">
        <v>79</v>
      </c>
      <c r="AK30" s="29">
        <v>408.8</v>
      </c>
      <c r="AL30" s="29">
        <v>0</v>
      </c>
      <c r="AM30" s="29">
        <v>9524.4</v>
      </c>
      <c r="AN30" s="29">
        <v>501.8</v>
      </c>
      <c r="AO30" s="29">
        <v>-3.2</v>
      </c>
      <c r="AP30" s="29">
        <v>0</v>
      </c>
      <c r="AQ30" s="29">
        <v>3390.5</v>
      </c>
      <c r="AR30" s="29">
        <v>2293.3000000000002</v>
      </c>
      <c r="AS30" s="29">
        <f t="shared" si="0"/>
        <v>48607.700000000012</v>
      </c>
    </row>
    <row r="31" spans="1:45" ht="44" x14ac:dyDescent="0.2">
      <c r="A31" t="s">
        <v>170</v>
      </c>
      <c r="B31" s="74"/>
      <c r="C31" s="28" t="s">
        <v>101</v>
      </c>
      <c r="D31" s="27" t="s">
        <v>77</v>
      </c>
      <c r="E31" s="30">
        <v>19.399999999999999</v>
      </c>
      <c r="F31" s="30">
        <v>141</v>
      </c>
      <c r="G31" s="30">
        <v>168.2</v>
      </c>
      <c r="H31" s="30">
        <v>185.2</v>
      </c>
      <c r="I31" s="30">
        <v>28.3</v>
      </c>
      <c r="J31" s="30">
        <v>182</v>
      </c>
      <c r="K31" s="30">
        <v>75.2</v>
      </c>
      <c r="L31" s="30">
        <v>107.3</v>
      </c>
      <c r="M31" s="30">
        <v>67.099999999999994</v>
      </c>
      <c r="N31" s="30">
        <v>29.4</v>
      </c>
      <c r="O31" s="30">
        <v>20.8</v>
      </c>
      <c r="P31" s="30">
        <v>78.5</v>
      </c>
      <c r="Q31" s="30">
        <v>151.69999999999999</v>
      </c>
      <c r="R31" s="30">
        <v>54</v>
      </c>
      <c r="S31" s="30">
        <v>55.2</v>
      </c>
      <c r="T31" s="30">
        <v>76.099999999999994</v>
      </c>
      <c r="U31" s="30">
        <v>19.5</v>
      </c>
      <c r="V31" s="30">
        <v>90.4</v>
      </c>
      <c r="W31" s="30">
        <v>54.9</v>
      </c>
      <c r="X31" s="30">
        <v>924.1</v>
      </c>
      <c r="Y31" s="30">
        <v>2860.4</v>
      </c>
      <c r="Z31" s="30">
        <v>308.89999999999998</v>
      </c>
      <c r="AA31" s="30">
        <v>902.3</v>
      </c>
      <c r="AB31" s="30">
        <v>338.2</v>
      </c>
      <c r="AC31" s="30">
        <v>722.2</v>
      </c>
      <c r="AD31" s="30">
        <v>472.1</v>
      </c>
      <c r="AE31" s="30">
        <v>97.3</v>
      </c>
      <c r="AF31" s="30">
        <v>8.4</v>
      </c>
      <c r="AG31" s="30">
        <v>2416.9</v>
      </c>
      <c r="AH31" s="30">
        <v>3679.2</v>
      </c>
      <c r="AI31" s="30">
        <v>131.9</v>
      </c>
      <c r="AJ31" s="30">
        <v>586.20000000000005</v>
      </c>
      <c r="AK31" s="30">
        <v>498.7</v>
      </c>
      <c r="AL31" s="30">
        <v>0</v>
      </c>
      <c r="AM31" s="30">
        <v>4589.2</v>
      </c>
      <c r="AN31" s="30">
        <v>0</v>
      </c>
      <c r="AO31" s="30">
        <v>-0.3</v>
      </c>
      <c r="AP31" s="30">
        <v>0</v>
      </c>
      <c r="AQ31" s="30">
        <v>0</v>
      </c>
      <c r="AR31" s="30">
        <v>1510.4</v>
      </c>
      <c r="AS31" s="29">
        <f t="shared" si="0"/>
        <v>21650.300000000003</v>
      </c>
    </row>
    <row r="32" spans="1:45" ht="55" x14ac:dyDescent="0.2">
      <c r="A32" t="s">
        <v>171</v>
      </c>
      <c r="B32" s="74"/>
      <c r="C32" s="28" t="s">
        <v>102</v>
      </c>
      <c r="D32" s="27" t="s">
        <v>77</v>
      </c>
      <c r="E32" s="29">
        <v>706.5</v>
      </c>
      <c r="F32" s="29">
        <v>2028.9</v>
      </c>
      <c r="G32" s="29">
        <v>304</v>
      </c>
      <c r="H32" s="29">
        <v>282.2</v>
      </c>
      <c r="I32" s="29">
        <v>52</v>
      </c>
      <c r="J32" s="29">
        <v>148.5</v>
      </c>
      <c r="K32" s="29">
        <v>64.8</v>
      </c>
      <c r="L32" s="29">
        <v>260.2</v>
      </c>
      <c r="M32" s="29">
        <v>104.1</v>
      </c>
      <c r="N32" s="29">
        <v>57.9</v>
      </c>
      <c r="O32" s="29">
        <v>45.6</v>
      </c>
      <c r="P32" s="29">
        <v>118.8</v>
      </c>
      <c r="Q32" s="29">
        <v>214.6</v>
      </c>
      <c r="R32" s="29">
        <v>110.3</v>
      </c>
      <c r="S32" s="29">
        <v>72.900000000000006</v>
      </c>
      <c r="T32" s="29">
        <v>77.099999999999994</v>
      </c>
      <c r="U32" s="29">
        <v>46.7</v>
      </c>
      <c r="V32" s="29">
        <v>205.7</v>
      </c>
      <c r="W32" s="29">
        <v>526.79999999999995</v>
      </c>
      <c r="X32" s="29">
        <v>717.1</v>
      </c>
      <c r="Y32" s="29">
        <v>3345.3</v>
      </c>
      <c r="Z32" s="29">
        <v>122.4</v>
      </c>
      <c r="AA32" s="29">
        <v>1452.2</v>
      </c>
      <c r="AB32" s="29">
        <v>283.60000000000002</v>
      </c>
      <c r="AC32" s="29">
        <v>21020.2</v>
      </c>
      <c r="AD32" s="29">
        <v>3299.7</v>
      </c>
      <c r="AE32" s="29">
        <v>320.7</v>
      </c>
      <c r="AF32" s="29">
        <v>21</v>
      </c>
      <c r="AG32" s="29">
        <v>1844</v>
      </c>
      <c r="AH32" s="29">
        <v>1390.3</v>
      </c>
      <c r="AI32" s="29">
        <v>17.399999999999999</v>
      </c>
      <c r="AJ32" s="29">
        <v>131.30000000000001</v>
      </c>
      <c r="AK32" s="29">
        <v>1422</v>
      </c>
      <c r="AL32" s="29">
        <v>0</v>
      </c>
      <c r="AM32" s="29">
        <v>16065.4</v>
      </c>
      <c r="AN32" s="29">
        <v>0</v>
      </c>
      <c r="AO32" s="29">
        <v>-1.4</v>
      </c>
      <c r="AP32" s="29">
        <v>0</v>
      </c>
      <c r="AQ32" s="29">
        <v>0</v>
      </c>
      <c r="AR32" s="29">
        <v>2057.1999999999998</v>
      </c>
      <c r="AS32" s="29">
        <f t="shared" si="0"/>
        <v>58936</v>
      </c>
    </row>
    <row r="33" spans="1:45" ht="33" x14ac:dyDescent="0.2">
      <c r="A33" t="s">
        <v>171</v>
      </c>
      <c r="B33" s="74"/>
      <c r="C33" s="28" t="s">
        <v>103</v>
      </c>
      <c r="D33" s="27" t="s">
        <v>77</v>
      </c>
      <c r="E33" s="30">
        <v>6.3</v>
      </c>
      <c r="F33" s="30">
        <v>108.8</v>
      </c>
      <c r="G33" s="30">
        <v>325.8</v>
      </c>
      <c r="H33" s="30">
        <v>177.4</v>
      </c>
      <c r="I33" s="30">
        <v>33.5</v>
      </c>
      <c r="J33" s="30">
        <v>183.8</v>
      </c>
      <c r="K33" s="30">
        <v>83.8</v>
      </c>
      <c r="L33" s="30">
        <v>123.9</v>
      </c>
      <c r="M33" s="30">
        <v>109.4</v>
      </c>
      <c r="N33" s="30">
        <v>27</v>
      </c>
      <c r="O33" s="30">
        <v>22.8</v>
      </c>
      <c r="P33" s="30">
        <v>89.4</v>
      </c>
      <c r="Q33" s="30">
        <v>133.9</v>
      </c>
      <c r="R33" s="30">
        <v>60.4</v>
      </c>
      <c r="S33" s="30">
        <v>54.2</v>
      </c>
      <c r="T33" s="30">
        <v>95.9</v>
      </c>
      <c r="U33" s="30">
        <v>56.2</v>
      </c>
      <c r="V33" s="30">
        <v>161.30000000000001</v>
      </c>
      <c r="W33" s="30">
        <v>13.3</v>
      </c>
      <c r="X33" s="30">
        <v>514</v>
      </c>
      <c r="Y33" s="30">
        <v>4868.2</v>
      </c>
      <c r="Z33" s="30">
        <v>305.60000000000002</v>
      </c>
      <c r="AA33" s="30">
        <v>691.5</v>
      </c>
      <c r="AB33" s="30">
        <v>437.6</v>
      </c>
      <c r="AC33" s="30">
        <v>444.8</v>
      </c>
      <c r="AD33" s="30">
        <v>758.5</v>
      </c>
      <c r="AE33" s="30">
        <v>46.5</v>
      </c>
      <c r="AF33" s="30">
        <v>13</v>
      </c>
      <c r="AG33" s="30">
        <v>1673.3</v>
      </c>
      <c r="AH33" s="30">
        <v>890.2</v>
      </c>
      <c r="AI33" s="30">
        <v>104.8</v>
      </c>
      <c r="AJ33" s="30">
        <v>633</v>
      </c>
      <c r="AK33" s="30">
        <v>454.8</v>
      </c>
      <c r="AL33" s="30">
        <v>0</v>
      </c>
      <c r="AM33" s="30">
        <v>20287.5</v>
      </c>
      <c r="AN33" s="30">
        <v>2701.8</v>
      </c>
      <c r="AO33" s="30">
        <v>-0.2</v>
      </c>
      <c r="AP33" s="30">
        <v>0</v>
      </c>
      <c r="AQ33" s="30">
        <v>375.8</v>
      </c>
      <c r="AR33" s="30">
        <v>147.9</v>
      </c>
      <c r="AS33" s="29">
        <f t="shared" si="0"/>
        <v>37215.700000000012</v>
      </c>
    </row>
    <row r="34" spans="1:45" ht="55" x14ac:dyDescent="0.2">
      <c r="A34" t="s">
        <v>171</v>
      </c>
      <c r="B34" s="74"/>
      <c r="C34" s="28" t="s">
        <v>104</v>
      </c>
      <c r="D34" s="27" t="s">
        <v>77</v>
      </c>
      <c r="E34" s="29">
        <v>0</v>
      </c>
      <c r="F34" s="29">
        <v>0</v>
      </c>
      <c r="G34" s="29">
        <v>48.9</v>
      </c>
      <c r="H34" s="29">
        <v>8.9</v>
      </c>
      <c r="I34" s="29">
        <v>1.8</v>
      </c>
      <c r="J34" s="29">
        <v>43</v>
      </c>
      <c r="K34" s="29">
        <v>9.6</v>
      </c>
      <c r="L34" s="29">
        <v>11.7</v>
      </c>
      <c r="M34" s="29">
        <v>5.9</v>
      </c>
      <c r="N34" s="29">
        <v>4.9000000000000004</v>
      </c>
      <c r="O34" s="29">
        <v>4.0999999999999996</v>
      </c>
      <c r="P34" s="29">
        <v>6.6</v>
      </c>
      <c r="Q34" s="29">
        <v>10.199999999999999</v>
      </c>
      <c r="R34" s="29">
        <v>3.3</v>
      </c>
      <c r="S34" s="29">
        <v>3</v>
      </c>
      <c r="T34" s="29">
        <v>7.4</v>
      </c>
      <c r="U34" s="29">
        <v>19.5</v>
      </c>
      <c r="V34" s="29">
        <v>7.9</v>
      </c>
      <c r="W34" s="29">
        <v>8.1</v>
      </c>
      <c r="X34" s="29">
        <v>301.7</v>
      </c>
      <c r="Y34" s="29">
        <v>326.8</v>
      </c>
      <c r="Z34" s="29">
        <v>5.8</v>
      </c>
      <c r="AA34" s="29">
        <v>429.3</v>
      </c>
      <c r="AB34" s="29">
        <v>68.5</v>
      </c>
      <c r="AC34" s="29">
        <v>61.5</v>
      </c>
      <c r="AD34" s="29">
        <v>22.6</v>
      </c>
      <c r="AE34" s="29">
        <v>50.1</v>
      </c>
      <c r="AF34" s="29">
        <v>29.6</v>
      </c>
      <c r="AG34" s="29">
        <v>111.1</v>
      </c>
      <c r="AH34" s="29">
        <v>3.4</v>
      </c>
      <c r="AI34" s="29">
        <v>14.5</v>
      </c>
      <c r="AJ34" s="29">
        <v>50.7</v>
      </c>
      <c r="AK34" s="29">
        <v>67</v>
      </c>
      <c r="AL34" s="29">
        <v>0</v>
      </c>
      <c r="AM34" s="29">
        <v>122.9</v>
      </c>
      <c r="AN34" s="29">
        <v>0</v>
      </c>
      <c r="AO34" s="29">
        <v>-0.1</v>
      </c>
      <c r="AP34" s="29">
        <v>0</v>
      </c>
      <c r="AQ34" s="29">
        <v>193</v>
      </c>
      <c r="AR34" s="29">
        <v>296.7</v>
      </c>
      <c r="AS34" s="29">
        <f t="shared" si="0"/>
        <v>2359.8999999999996</v>
      </c>
    </row>
    <row r="35" spans="1:45" ht="44" x14ac:dyDescent="0.2">
      <c r="A35" t="s">
        <v>171</v>
      </c>
      <c r="B35" s="74"/>
      <c r="C35" s="28" t="s">
        <v>105</v>
      </c>
      <c r="D35" s="27" t="s">
        <v>77</v>
      </c>
      <c r="E35" s="30">
        <v>0.1</v>
      </c>
      <c r="F35" s="30">
        <v>0.1</v>
      </c>
      <c r="G35" s="30">
        <v>1</v>
      </c>
      <c r="H35" s="30">
        <v>0.2</v>
      </c>
      <c r="I35" s="30">
        <v>0.1</v>
      </c>
      <c r="J35" s="30">
        <v>6.1</v>
      </c>
      <c r="K35" s="30">
        <v>0.3</v>
      </c>
      <c r="L35" s="30">
        <v>6</v>
      </c>
      <c r="M35" s="30">
        <v>1.6</v>
      </c>
      <c r="N35" s="30">
        <v>0.6</v>
      </c>
      <c r="O35" s="30">
        <v>1.7</v>
      </c>
      <c r="P35" s="30">
        <v>3.6</v>
      </c>
      <c r="Q35" s="30">
        <v>7.8</v>
      </c>
      <c r="R35" s="30">
        <v>7.7</v>
      </c>
      <c r="S35" s="30">
        <v>3.4</v>
      </c>
      <c r="T35" s="30">
        <v>4.3</v>
      </c>
      <c r="U35" s="30">
        <v>1.4</v>
      </c>
      <c r="V35" s="30">
        <v>1.4</v>
      </c>
      <c r="W35" s="30">
        <v>1.8</v>
      </c>
      <c r="X35" s="30">
        <v>1.2</v>
      </c>
      <c r="Y35" s="30">
        <v>16.5</v>
      </c>
      <c r="Z35" s="30">
        <v>0.1</v>
      </c>
      <c r="AA35" s="30">
        <v>22.3</v>
      </c>
      <c r="AB35" s="30">
        <v>20</v>
      </c>
      <c r="AC35" s="30">
        <v>23.6</v>
      </c>
      <c r="AD35" s="30">
        <v>2.8</v>
      </c>
      <c r="AE35" s="30">
        <v>0.5</v>
      </c>
      <c r="AF35" s="30">
        <v>156.5</v>
      </c>
      <c r="AG35" s="30">
        <v>36.5</v>
      </c>
      <c r="AH35" s="30">
        <v>10.6</v>
      </c>
      <c r="AI35" s="30">
        <v>3.4</v>
      </c>
      <c r="AJ35" s="30">
        <v>7.7</v>
      </c>
      <c r="AK35" s="30">
        <v>5.4</v>
      </c>
      <c r="AL35" s="30">
        <v>0</v>
      </c>
      <c r="AM35" s="30">
        <v>10.199999999999999</v>
      </c>
      <c r="AN35" s="30">
        <v>199.9</v>
      </c>
      <c r="AO35" s="30">
        <v>-0.1</v>
      </c>
      <c r="AP35" s="30">
        <v>0</v>
      </c>
      <c r="AQ35" s="30">
        <v>0</v>
      </c>
      <c r="AR35" s="30">
        <v>252.4</v>
      </c>
      <c r="AS35" s="29">
        <f t="shared" si="0"/>
        <v>818.69999999999993</v>
      </c>
    </row>
    <row r="36" spans="1:45" ht="55" x14ac:dyDescent="0.2">
      <c r="A36" t="s">
        <v>171</v>
      </c>
      <c r="B36" s="74"/>
      <c r="C36" s="28" t="s">
        <v>106</v>
      </c>
      <c r="D36" s="27" t="s">
        <v>77</v>
      </c>
      <c r="E36" s="29">
        <v>37.4</v>
      </c>
      <c r="F36" s="29">
        <v>630.1</v>
      </c>
      <c r="G36" s="29">
        <v>1536.9</v>
      </c>
      <c r="H36" s="29">
        <v>262.3</v>
      </c>
      <c r="I36" s="29">
        <v>72.7</v>
      </c>
      <c r="J36" s="29">
        <v>477.8</v>
      </c>
      <c r="K36" s="29">
        <v>376.2</v>
      </c>
      <c r="L36" s="29">
        <v>1228</v>
      </c>
      <c r="M36" s="29">
        <v>206.4</v>
      </c>
      <c r="N36" s="29">
        <v>118.2</v>
      </c>
      <c r="O36" s="29">
        <v>222.4</v>
      </c>
      <c r="P36" s="29">
        <v>131.30000000000001</v>
      </c>
      <c r="Q36" s="29">
        <v>203.1</v>
      </c>
      <c r="R36" s="29">
        <v>66.7</v>
      </c>
      <c r="S36" s="29">
        <v>184.3</v>
      </c>
      <c r="T36" s="29">
        <v>436.2</v>
      </c>
      <c r="U36" s="29">
        <v>504.6</v>
      </c>
      <c r="V36" s="29">
        <v>234.7</v>
      </c>
      <c r="W36" s="29">
        <v>265.89999999999998</v>
      </c>
      <c r="X36" s="29">
        <v>4673.1000000000004</v>
      </c>
      <c r="Y36" s="29">
        <v>4896.1000000000004</v>
      </c>
      <c r="Z36" s="29">
        <v>372.6</v>
      </c>
      <c r="AA36" s="29">
        <v>2668</v>
      </c>
      <c r="AB36" s="29">
        <v>1652.1</v>
      </c>
      <c r="AC36" s="29">
        <v>631.9</v>
      </c>
      <c r="AD36" s="29">
        <v>1284</v>
      </c>
      <c r="AE36" s="29">
        <v>125.2</v>
      </c>
      <c r="AF36" s="29">
        <v>54.9</v>
      </c>
      <c r="AG36" s="29">
        <v>1846.6</v>
      </c>
      <c r="AH36" s="29">
        <v>5643.1</v>
      </c>
      <c r="AI36" s="29">
        <v>1017.7</v>
      </c>
      <c r="AJ36" s="29">
        <v>2089.3000000000002</v>
      </c>
      <c r="AK36" s="29">
        <v>1618.9</v>
      </c>
      <c r="AL36" s="29">
        <v>0</v>
      </c>
      <c r="AM36" s="29">
        <v>4786.8</v>
      </c>
      <c r="AN36" s="29">
        <v>542.29999999999995</v>
      </c>
      <c r="AO36" s="29">
        <v>-2</v>
      </c>
      <c r="AP36" s="29">
        <v>0</v>
      </c>
      <c r="AQ36" s="29">
        <v>0</v>
      </c>
      <c r="AR36" s="29">
        <v>386.9</v>
      </c>
      <c r="AS36" s="29">
        <f t="shared" si="0"/>
        <v>41482.700000000012</v>
      </c>
    </row>
    <row r="37" spans="1:45" ht="88" x14ac:dyDescent="0.2">
      <c r="A37" t="s">
        <v>172</v>
      </c>
      <c r="B37" s="74"/>
      <c r="C37" s="28" t="s">
        <v>107</v>
      </c>
      <c r="D37" s="27" t="s">
        <v>77</v>
      </c>
      <c r="E37" s="30">
        <v>0</v>
      </c>
      <c r="F37" s="30">
        <v>0</v>
      </c>
      <c r="G37" s="30">
        <v>0</v>
      </c>
      <c r="H37" s="30">
        <v>0</v>
      </c>
      <c r="I37" s="30">
        <v>0</v>
      </c>
      <c r="J37" s="30">
        <v>0</v>
      </c>
      <c r="K37" s="30">
        <v>0</v>
      </c>
      <c r="L37" s="30">
        <v>0</v>
      </c>
      <c r="M37" s="30">
        <v>0</v>
      </c>
      <c r="N37" s="30">
        <v>0</v>
      </c>
      <c r="O37" s="30">
        <v>0</v>
      </c>
      <c r="P37" s="30">
        <v>0</v>
      </c>
      <c r="Q37" s="30">
        <v>0</v>
      </c>
      <c r="R37" s="30">
        <v>0</v>
      </c>
      <c r="S37" s="30">
        <v>0</v>
      </c>
      <c r="T37" s="30">
        <v>0</v>
      </c>
      <c r="U37" s="30">
        <v>1.8</v>
      </c>
      <c r="V37" s="30">
        <v>0</v>
      </c>
      <c r="W37" s="30">
        <v>0</v>
      </c>
      <c r="X37" s="30">
        <v>0</v>
      </c>
      <c r="Y37" s="30">
        <v>0</v>
      </c>
      <c r="Z37" s="30">
        <v>0</v>
      </c>
      <c r="AA37" s="30">
        <v>31.3</v>
      </c>
      <c r="AB37" s="30">
        <v>18.5</v>
      </c>
      <c r="AC37" s="30">
        <v>2.4</v>
      </c>
      <c r="AD37" s="30">
        <v>0</v>
      </c>
      <c r="AE37" s="30">
        <v>0</v>
      </c>
      <c r="AF37" s="30">
        <v>0.3</v>
      </c>
      <c r="AG37" s="30">
        <v>0</v>
      </c>
      <c r="AH37" s="30">
        <v>2173.3000000000002</v>
      </c>
      <c r="AI37" s="30">
        <v>0</v>
      </c>
      <c r="AJ37" s="30">
        <v>191</v>
      </c>
      <c r="AK37" s="30">
        <v>1.4</v>
      </c>
      <c r="AL37" s="30">
        <v>0</v>
      </c>
      <c r="AM37" s="30">
        <v>73979.100000000006</v>
      </c>
      <c r="AN37" s="30">
        <v>0</v>
      </c>
      <c r="AO37" s="30">
        <v>-0.1</v>
      </c>
      <c r="AP37" s="30">
        <v>0</v>
      </c>
      <c r="AQ37" s="30">
        <v>0</v>
      </c>
      <c r="AR37" s="30">
        <v>0</v>
      </c>
      <c r="AS37" s="29">
        <f t="shared" si="0"/>
        <v>76399</v>
      </c>
    </row>
    <row r="38" spans="1:45" ht="22" x14ac:dyDescent="0.2">
      <c r="A38" t="s">
        <v>172</v>
      </c>
      <c r="B38" s="74"/>
      <c r="C38" s="28" t="s">
        <v>108</v>
      </c>
      <c r="D38" s="27" t="s">
        <v>77</v>
      </c>
      <c r="E38" s="29">
        <v>0</v>
      </c>
      <c r="F38" s="29">
        <v>0</v>
      </c>
      <c r="G38" s="29">
        <v>1</v>
      </c>
      <c r="H38" s="29">
        <v>0.3</v>
      </c>
      <c r="I38" s="29">
        <v>0.1</v>
      </c>
      <c r="J38" s="29">
        <v>0.5</v>
      </c>
      <c r="K38" s="29">
        <v>0.3</v>
      </c>
      <c r="L38" s="29">
        <v>0.6</v>
      </c>
      <c r="M38" s="29">
        <v>0.3</v>
      </c>
      <c r="N38" s="29">
        <v>0.1</v>
      </c>
      <c r="O38" s="29">
        <v>0.2</v>
      </c>
      <c r="P38" s="29">
        <v>0.1</v>
      </c>
      <c r="Q38" s="29">
        <v>0.5</v>
      </c>
      <c r="R38" s="29">
        <v>0.1</v>
      </c>
      <c r="S38" s="29">
        <v>5.6</v>
      </c>
      <c r="T38" s="29">
        <v>0.2</v>
      </c>
      <c r="U38" s="29">
        <v>0.5</v>
      </c>
      <c r="V38" s="29">
        <v>0.1</v>
      </c>
      <c r="W38" s="29">
        <v>0.9</v>
      </c>
      <c r="X38" s="29">
        <v>0</v>
      </c>
      <c r="Y38" s="29">
        <v>3.5</v>
      </c>
      <c r="Z38" s="29">
        <v>0.3</v>
      </c>
      <c r="AA38" s="29">
        <v>7.1</v>
      </c>
      <c r="AB38" s="29">
        <v>0.9</v>
      </c>
      <c r="AC38" s="29">
        <v>15.2</v>
      </c>
      <c r="AD38" s="29">
        <v>2.8</v>
      </c>
      <c r="AE38" s="29">
        <v>0.1</v>
      </c>
      <c r="AF38" s="29">
        <v>3.5</v>
      </c>
      <c r="AG38" s="29">
        <v>12.2</v>
      </c>
      <c r="AH38" s="29">
        <v>0</v>
      </c>
      <c r="AI38" s="29">
        <v>0.5</v>
      </c>
      <c r="AJ38" s="29">
        <v>0.9</v>
      </c>
      <c r="AK38" s="29">
        <v>4.0999999999999996</v>
      </c>
      <c r="AL38" s="29">
        <v>0</v>
      </c>
      <c r="AM38" s="29">
        <v>4234.5</v>
      </c>
      <c r="AN38" s="29">
        <v>0</v>
      </c>
      <c r="AO38" s="29">
        <v>0</v>
      </c>
      <c r="AP38" s="29">
        <v>0</v>
      </c>
      <c r="AQ38" s="29">
        <v>5.2</v>
      </c>
      <c r="AR38" s="29">
        <v>0</v>
      </c>
      <c r="AS38" s="29">
        <f t="shared" si="0"/>
        <v>4302.2</v>
      </c>
    </row>
    <row r="39" spans="1:45" ht="33" x14ac:dyDescent="0.2">
      <c r="A39" t="s">
        <v>172</v>
      </c>
      <c r="B39" s="74"/>
      <c r="C39" s="28" t="s">
        <v>109</v>
      </c>
      <c r="D39" s="27" t="s">
        <v>77</v>
      </c>
      <c r="E39" s="30">
        <v>119</v>
      </c>
      <c r="F39" s="30">
        <v>0</v>
      </c>
      <c r="G39" s="30">
        <v>0</v>
      </c>
      <c r="H39" s="30">
        <v>0</v>
      </c>
      <c r="I39" s="30">
        <v>0</v>
      </c>
      <c r="J39" s="30">
        <v>0</v>
      </c>
      <c r="K39" s="30">
        <v>0</v>
      </c>
      <c r="L39" s="30">
        <v>0</v>
      </c>
      <c r="M39" s="30">
        <v>0</v>
      </c>
      <c r="N39" s="30">
        <v>0</v>
      </c>
      <c r="O39" s="30">
        <v>0</v>
      </c>
      <c r="P39" s="30">
        <v>0</v>
      </c>
      <c r="Q39" s="30">
        <v>0</v>
      </c>
      <c r="R39" s="30">
        <v>0</v>
      </c>
      <c r="S39" s="30">
        <v>0</v>
      </c>
      <c r="T39" s="30">
        <v>0</v>
      </c>
      <c r="U39" s="30">
        <v>0</v>
      </c>
      <c r="V39" s="30">
        <v>0</v>
      </c>
      <c r="W39" s="30">
        <v>0.9</v>
      </c>
      <c r="X39" s="30">
        <v>0</v>
      </c>
      <c r="Y39" s="30">
        <v>0</v>
      </c>
      <c r="Z39" s="30">
        <v>0</v>
      </c>
      <c r="AA39" s="30">
        <v>35</v>
      </c>
      <c r="AB39" s="30">
        <v>20.8</v>
      </c>
      <c r="AC39" s="30">
        <v>61.7</v>
      </c>
      <c r="AD39" s="30">
        <v>247.9</v>
      </c>
      <c r="AE39" s="30">
        <v>14.2</v>
      </c>
      <c r="AF39" s="30">
        <v>0</v>
      </c>
      <c r="AG39" s="30">
        <v>384.8</v>
      </c>
      <c r="AH39" s="30">
        <v>447.4</v>
      </c>
      <c r="AI39" s="30">
        <v>47.9</v>
      </c>
      <c r="AJ39" s="30">
        <v>9.4</v>
      </c>
      <c r="AK39" s="30">
        <v>60.3</v>
      </c>
      <c r="AL39" s="30">
        <v>0</v>
      </c>
      <c r="AM39" s="30">
        <v>11354.1</v>
      </c>
      <c r="AN39" s="30">
        <v>0</v>
      </c>
      <c r="AO39" s="30">
        <v>-0.1</v>
      </c>
      <c r="AP39" s="30">
        <v>0</v>
      </c>
      <c r="AQ39" s="30">
        <v>108.8</v>
      </c>
      <c r="AR39" s="30">
        <v>0</v>
      </c>
      <c r="AS39" s="29">
        <f t="shared" si="0"/>
        <v>12912.1</v>
      </c>
    </row>
    <row r="40" spans="1:45" ht="66" x14ac:dyDescent="0.2">
      <c r="A40" t="s">
        <v>172</v>
      </c>
      <c r="B40" s="74"/>
      <c r="C40" s="28" t="s">
        <v>110</v>
      </c>
      <c r="D40" s="27" t="s">
        <v>77</v>
      </c>
      <c r="E40" s="29">
        <v>269.3</v>
      </c>
      <c r="F40" s="29">
        <v>1057.4000000000001</v>
      </c>
      <c r="G40" s="29">
        <v>2397.5</v>
      </c>
      <c r="H40" s="29">
        <v>995.2</v>
      </c>
      <c r="I40" s="29">
        <v>149.80000000000001</v>
      </c>
      <c r="J40" s="29">
        <v>1683.3</v>
      </c>
      <c r="K40" s="29">
        <v>769.7</v>
      </c>
      <c r="L40" s="29">
        <v>949</v>
      </c>
      <c r="M40" s="29">
        <v>455.9</v>
      </c>
      <c r="N40" s="29">
        <v>240.4</v>
      </c>
      <c r="O40" s="29">
        <v>595.1</v>
      </c>
      <c r="P40" s="29">
        <v>396.4</v>
      </c>
      <c r="Q40" s="29">
        <v>558.70000000000005</v>
      </c>
      <c r="R40" s="29">
        <v>140.6</v>
      </c>
      <c r="S40" s="29">
        <v>355.7</v>
      </c>
      <c r="T40" s="29">
        <v>1024.7</v>
      </c>
      <c r="U40" s="29">
        <v>6.8</v>
      </c>
      <c r="V40" s="29">
        <v>533.70000000000005</v>
      </c>
      <c r="W40" s="29">
        <v>18.2</v>
      </c>
      <c r="X40" s="29">
        <v>549.9</v>
      </c>
      <c r="Y40" s="29">
        <v>150.6</v>
      </c>
      <c r="Z40" s="29">
        <v>212.2</v>
      </c>
      <c r="AA40" s="29">
        <v>1631.4</v>
      </c>
      <c r="AB40" s="29">
        <v>968.7</v>
      </c>
      <c r="AC40" s="29">
        <v>53.7</v>
      </c>
      <c r="AD40" s="29">
        <v>1328.3</v>
      </c>
      <c r="AE40" s="29">
        <v>78.599999999999994</v>
      </c>
      <c r="AF40" s="29">
        <v>9.4</v>
      </c>
      <c r="AG40" s="29">
        <v>2074.1</v>
      </c>
      <c r="AH40" s="29">
        <v>353.4</v>
      </c>
      <c r="AI40" s="29">
        <v>99.6</v>
      </c>
      <c r="AJ40" s="29">
        <v>62.3</v>
      </c>
      <c r="AK40" s="29">
        <v>365.5</v>
      </c>
      <c r="AL40" s="29">
        <v>0</v>
      </c>
      <c r="AM40" s="29">
        <v>14792</v>
      </c>
      <c r="AN40" s="29">
        <v>0</v>
      </c>
      <c r="AO40" s="29">
        <v>-2.2999999999999998</v>
      </c>
      <c r="AP40" s="29">
        <v>0</v>
      </c>
      <c r="AQ40" s="29">
        <v>792.1</v>
      </c>
      <c r="AR40" s="29">
        <v>8.1999999999999993</v>
      </c>
      <c r="AS40" s="29">
        <f t="shared" si="0"/>
        <v>36125.1</v>
      </c>
    </row>
    <row r="41" spans="1:45" ht="66" x14ac:dyDescent="0.2">
      <c r="B41" s="75"/>
      <c r="C41" s="28" t="s">
        <v>111</v>
      </c>
      <c r="D41" s="27" t="s">
        <v>77</v>
      </c>
      <c r="E41" s="30">
        <v>0</v>
      </c>
      <c r="F41" s="30">
        <v>0</v>
      </c>
      <c r="G41" s="30">
        <v>0</v>
      </c>
      <c r="H41" s="30">
        <v>0</v>
      </c>
      <c r="I41" s="30">
        <v>0</v>
      </c>
      <c r="J41" s="30">
        <v>0</v>
      </c>
      <c r="K41" s="30">
        <v>0</v>
      </c>
      <c r="L41" s="30">
        <v>0</v>
      </c>
      <c r="M41" s="30">
        <v>0</v>
      </c>
      <c r="N41" s="30">
        <v>0</v>
      </c>
      <c r="O41" s="30">
        <v>0</v>
      </c>
      <c r="P41" s="30">
        <v>0</v>
      </c>
      <c r="Q41" s="30">
        <v>0</v>
      </c>
      <c r="R41" s="30">
        <v>0</v>
      </c>
      <c r="S41" s="30">
        <v>0</v>
      </c>
      <c r="T41" s="30">
        <v>0</v>
      </c>
      <c r="U41" s="30">
        <v>0</v>
      </c>
      <c r="V41" s="30">
        <v>0</v>
      </c>
      <c r="W41" s="30">
        <v>0</v>
      </c>
      <c r="X41" s="30">
        <v>0</v>
      </c>
      <c r="Y41" s="30">
        <v>0</v>
      </c>
      <c r="Z41" s="30">
        <v>0</v>
      </c>
      <c r="AA41" s="30">
        <v>0</v>
      </c>
      <c r="AB41" s="30">
        <v>0</v>
      </c>
      <c r="AC41" s="30">
        <v>0</v>
      </c>
      <c r="AD41" s="30">
        <v>0</v>
      </c>
      <c r="AE41" s="30">
        <v>0</v>
      </c>
      <c r="AF41" s="30">
        <v>0</v>
      </c>
      <c r="AG41" s="30">
        <v>0</v>
      </c>
      <c r="AH41" s="30">
        <v>0</v>
      </c>
      <c r="AI41" s="30">
        <v>0</v>
      </c>
      <c r="AJ41" s="30">
        <v>0</v>
      </c>
      <c r="AK41" s="30">
        <v>0</v>
      </c>
      <c r="AL41" s="30">
        <v>0</v>
      </c>
      <c r="AM41" s="30">
        <v>0</v>
      </c>
      <c r="AN41" s="30">
        <v>0</v>
      </c>
      <c r="AO41" s="30">
        <v>0</v>
      </c>
      <c r="AP41" s="30">
        <v>0</v>
      </c>
      <c r="AQ41" s="30">
        <v>0</v>
      </c>
      <c r="AR41" s="30">
        <v>0</v>
      </c>
      <c r="AS41" s="29">
        <f t="shared" si="0"/>
        <v>0</v>
      </c>
    </row>
    <row r="42" spans="1:45" ht="61.25" customHeight="1" x14ac:dyDescent="0.2">
      <c r="B42" s="76" t="s">
        <v>152</v>
      </c>
      <c r="C42" s="28" t="s">
        <v>112</v>
      </c>
      <c r="D42" s="27" t="s">
        <v>77</v>
      </c>
      <c r="E42" s="29">
        <v>29.5</v>
      </c>
      <c r="F42" s="29">
        <v>1</v>
      </c>
      <c r="G42" s="29">
        <v>506</v>
      </c>
      <c r="H42" s="29">
        <v>92.7</v>
      </c>
      <c r="I42" s="29">
        <v>31.1</v>
      </c>
      <c r="J42" s="29">
        <v>84.2</v>
      </c>
      <c r="K42" s="29">
        <v>1.7</v>
      </c>
      <c r="L42" s="29">
        <v>5.0999999999999996</v>
      </c>
      <c r="M42" s="29">
        <v>10</v>
      </c>
      <c r="N42" s="29">
        <v>0.6</v>
      </c>
      <c r="O42" s="29">
        <v>0.2</v>
      </c>
      <c r="P42" s="29">
        <v>0.6</v>
      </c>
      <c r="Q42" s="29">
        <v>1.3</v>
      </c>
      <c r="R42" s="29">
        <v>0.2</v>
      </c>
      <c r="S42" s="29">
        <v>0.9</v>
      </c>
      <c r="T42" s="29">
        <v>1.3</v>
      </c>
      <c r="U42" s="29">
        <v>0.1</v>
      </c>
      <c r="V42" s="29">
        <v>28.2</v>
      </c>
      <c r="W42" s="29">
        <v>0.2</v>
      </c>
      <c r="X42" s="29">
        <v>0.6</v>
      </c>
      <c r="Y42" s="29">
        <v>0.9</v>
      </c>
      <c r="Z42" s="29">
        <v>3.3</v>
      </c>
      <c r="AA42" s="29">
        <v>0.7</v>
      </c>
      <c r="AB42" s="29">
        <v>0.5</v>
      </c>
      <c r="AC42" s="29">
        <v>0</v>
      </c>
      <c r="AD42" s="29">
        <v>0.7</v>
      </c>
      <c r="AE42" s="29">
        <v>0.1</v>
      </c>
      <c r="AF42" s="29">
        <v>0</v>
      </c>
      <c r="AG42" s="29">
        <v>1.2</v>
      </c>
      <c r="AH42" s="29">
        <v>3.5</v>
      </c>
      <c r="AI42" s="29">
        <v>0.3</v>
      </c>
      <c r="AJ42" s="29">
        <v>1.5</v>
      </c>
      <c r="AK42" s="29">
        <v>21</v>
      </c>
      <c r="AL42" s="29">
        <v>0</v>
      </c>
      <c r="AM42" s="29">
        <v>597.5</v>
      </c>
      <c r="AN42" s="29">
        <v>1.4</v>
      </c>
      <c r="AO42" s="29">
        <v>0</v>
      </c>
      <c r="AP42" s="29">
        <v>4.9000000000000004</v>
      </c>
      <c r="AQ42" s="29">
        <v>0</v>
      </c>
      <c r="AR42" s="29">
        <v>1.8</v>
      </c>
      <c r="AS42" s="29">
        <f t="shared" si="0"/>
        <v>1434.8000000000004</v>
      </c>
    </row>
    <row r="43" spans="1:45" ht="44" x14ac:dyDescent="0.2">
      <c r="B43" s="77"/>
      <c r="C43" s="28" t="s">
        <v>113</v>
      </c>
      <c r="D43" s="27" t="s">
        <v>77</v>
      </c>
      <c r="E43" s="30">
        <v>86.3</v>
      </c>
      <c r="F43" s="30">
        <v>402.9</v>
      </c>
      <c r="G43" s="30">
        <v>97</v>
      </c>
      <c r="H43" s="30">
        <v>57</v>
      </c>
      <c r="I43" s="30">
        <v>24.3</v>
      </c>
      <c r="J43" s="30">
        <v>321</v>
      </c>
      <c r="K43" s="30">
        <v>5550.2</v>
      </c>
      <c r="L43" s="30">
        <v>172.9</v>
      </c>
      <c r="M43" s="30">
        <v>38.700000000000003</v>
      </c>
      <c r="N43" s="30">
        <v>705.9</v>
      </c>
      <c r="O43" s="30">
        <v>3820.8</v>
      </c>
      <c r="P43" s="30">
        <v>1091.7</v>
      </c>
      <c r="Q43" s="30">
        <v>408</v>
      </c>
      <c r="R43" s="30">
        <v>124.4</v>
      </c>
      <c r="S43" s="30">
        <v>483.5</v>
      </c>
      <c r="T43" s="30">
        <v>434.3</v>
      </c>
      <c r="U43" s="30">
        <v>3.4</v>
      </c>
      <c r="V43" s="30">
        <v>803.5</v>
      </c>
      <c r="W43" s="30">
        <v>1873.8</v>
      </c>
      <c r="X43" s="30">
        <v>698.3</v>
      </c>
      <c r="Y43" s="30">
        <v>1.4</v>
      </c>
      <c r="Z43" s="30">
        <v>4.8</v>
      </c>
      <c r="AA43" s="30">
        <v>58.9</v>
      </c>
      <c r="AB43" s="30">
        <v>52</v>
      </c>
      <c r="AC43" s="30">
        <v>0.1</v>
      </c>
      <c r="AD43" s="30">
        <v>0.5</v>
      </c>
      <c r="AE43" s="30">
        <v>0.1</v>
      </c>
      <c r="AF43" s="30">
        <v>0.2</v>
      </c>
      <c r="AG43" s="30">
        <v>0.9</v>
      </c>
      <c r="AH43" s="30">
        <v>171.8</v>
      </c>
      <c r="AI43" s="30">
        <v>9.3000000000000007</v>
      </c>
      <c r="AJ43" s="30">
        <v>53.5</v>
      </c>
      <c r="AK43" s="30">
        <v>144.9</v>
      </c>
      <c r="AL43" s="30">
        <v>0</v>
      </c>
      <c r="AM43" s="30">
        <v>125.3</v>
      </c>
      <c r="AN43" s="30">
        <v>5.6</v>
      </c>
      <c r="AO43" s="30">
        <v>0</v>
      </c>
      <c r="AP43" s="30">
        <v>2.7</v>
      </c>
      <c r="AQ43" s="30">
        <v>0</v>
      </c>
      <c r="AR43" s="30">
        <v>79.099999999999994</v>
      </c>
      <c r="AS43" s="29">
        <f t="shared" si="0"/>
        <v>17908.999999999996</v>
      </c>
    </row>
    <row r="44" spans="1:45" ht="66" x14ac:dyDescent="0.2">
      <c r="B44" s="77"/>
      <c r="C44" s="28" t="s">
        <v>114</v>
      </c>
      <c r="D44" s="27" t="s">
        <v>77</v>
      </c>
      <c r="E44" s="29">
        <v>219.8</v>
      </c>
      <c r="F44" s="29">
        <v>11.4</v>
      </c>
      <c r="G44" s="29">
        <v>645.1</v>
      </c>
      <c r="H44" s="29">
        <v>2.7</v>
      </c>
      <c r="I44" s="29">
        <v>0.6</v>
      </c>
      <c r="J44" s="29">
        <v>7.6</v>
      </c>
      <c r="K44" s="29">
        <v>9.5</v>
      </c>
      <c r="L44" s="29">
        <v>42.5</v>
      </c>
      <c r="M44" s="29">
        <v>1.1000000000000001</v>
      </c>
      <c r="N44" s="29">
        <v>0.4</v>
      </c>
      <c r="O44" s="29">
        <v>0.6</v>
      </c>
      <c r="P44" s="29">
        <v>0.4</v>
      </c>
      <c r="Q44" s="29">
        <v>1</v>
      </c>
      <c r="R44" s="29">
        <v>0.3</v>
      </c>
      <c r="S44" s="29">
        <v>0.4</v>
      </c>
      <c r="T44" s="29">
        <v>1.1000000000000001</v>
      </c>
      <c r="U44" s="29">
        <v>0.4</v>
      </c>
      <c r="V44" s="29">
        <v>17.8</v>
      </c>
      <c r="W44" s="29">
        <v>1.5</v>
      </c>
      <c r="X44" s="29">
        <v>3.4</v>
      </c>
      <c r="Y44" s="29">
        <v>19.7</v>
      </c>
      <c r="Z44" s="29">
        <v>92</v>
      </c>
      <c r="AA44" s="29">
        <v>22.7</v>
      </c>
      <c r="AB44" s="29">
        <v>20</v>
      </c>
      <c r="AC44" s="29">
        <v>0.1</v>
      </c>
      <c r="AD44" s="29">
        <v>13.3</v>
      </c>
      <c r="AE44" s="29">
        <v>1.3</v>
      </c>
      <c r="AF44" s="29">
        <v>0</v>
      </c>
      <c r="AG44" s="29">
        <v>22.6</v>
      </c>
      <c r="AH44" s="29">
        <v>36.700000000000003</v>
      </c>
      <c r="AI44" s="29">
        <v>1.9</v>
      </c>
      <c r="AJ44" s="29">
        <v>10.9</v>
      </c>
      <c r="AK44" s="29">
        <v>66.3</v>
      </c>
      <c r="AL44" s="29">
        <v>0</v>
      </c>
      <c r="AM44" s="29">
        <v>3017.1</v>
      </c>
      <c r="AN44" s="29">
        <v>9.1</v>
      </c>
      <c r="AO44" s="29">
        <v>0</v>
      </c>
      <c r="AP44" s="29">
        <v>224.6</v>
      </c>
      <c r="AQ44" s="29">
        <v>0.8</v>
      </c>
      <c r="AR44" s="29">
        <v>4.8</v>
      </c>
      <c r="AS44" s="29">
        <f t="shared" si="0"/>
        <v>4531.5000000000009</v>
      </c>
    </row>
    <row r="45" spans="1:45" ht="66" x14ac:dyDescent="0.2">
      <c r="B45" s="77"/>
      <c r="C45" s="28" t="s">
        <v>115</v>
      </c>
      <c r="D45" s="27" t="s">
        <v>77</v>
      </c>
      <c r="E45" s="30">
        <v>46.6</v>
      </c>
      <c r="F45" s="30">
        <v>48.6</v>
      </c>
      <c r="G45" s="30">
        <v>5.6</v>
      </c>
      <c r="H45" s="30">
        <v>584.79999999999995</v>
      </c>
      <c r="I45" s="30">
        <v>0.8</v>
      </c>
      <c r="J45" s="30">
        <v>27</v>
      </c>
      <c r="K45" s="30">
        <v>1</v>
      </c>
      <c r="L45" s="30">
        <v>18.5</v>
      </c>
      <c r="M45" s="30">
        <v>21.8</v>
      </c>
      <c r="N45" s="30">
        <v>0.2</v>
      </c>
      <c r="O45" s="30">
        <v>0.3</v>
      </c>
      <c r="P45" s="30">
        <v>0.5</v>
      </c>
      <c r="Q45" s="30">
        <v>3.8</v>
      </c>
      <c r="R45" s="30">
        <v>2.7</v>
      </c>
      <c r="S45" s="30">
        <v>1.5</v>
      </c>
      <c r="T45" s="30">
        <v>100.7</v>
      </c>
      <c r="U45" s="30">
        <v>6.4</v>
      </c>
      <c r="V45" s="30">
        <v>61.2</v>
      </c>
      <c r="W45" s="30">
        <v>0.9</v>
      </c>
      <c r="X45" s="30">
        <v>87</v>
      </c>
      <c r="Y45" s="30">
        <v>38.299999999999997</v>
      </c>
      <c r="Z45" s="30">
        <v>2.1</v>
      </c>
      <c r="AA45" s="30">
        <v>26.4</v>
      </c>
      <c r="AB45" s="30">
        <v>23.3</v>
      </c>
      <c r="AC45" s="30">
        <v>0.2</v>
      </c>
      <c r="AD45" s="30">
        <v>1.7</v>
      </c>
      <c r="AE45" s="30">
        <v>0.2</v>
      </c>
      <c r="AF45" s="30">
        <v>0.1</v>
      </c>
      <c r="AG45" s="30">
        <v>2.7</v>
      </c>
      <c r="AH45" s="30">
        <v>35.5</v>
      </c>
      <c r="AI45" s="30">
        <v>5.3</v>
      </c>
      <c r="AJ45" s="30">
        <v>30.4</v>
      </c>
      <c r="AK45" s="30">
        <v>49.3</v>
      </c>
      <c r="AL45" s="30">
        <v>0</v>
      </c>
      <c r="AM45" s="30">
        <v>2015.4</v>
      </c>
      <c r="AN45" s="30">
        <v>5.5</v>
      </c>
      <c r="AO45" s="30">
        <v>0</v>
      </c>
      <c r="AP45" s="30">
        <v>244.2</v>
      </c>
      <c r="AQ45" s="30">
        <v>0.8</v>
      </c>
      <c r="AR45" s="30">
        <v>1.3</v>
      </c>
      <c r="AS45" s="29">
        <f t="shared" si="0"/>
        <v>3502.6000000000004</v>
      </c>
    </row>
    <row r="46" spans="1:45" ht="55" x14ac:dyDescent="0.2">
      <c r="B46" s="77"/>
      <c r="C46" s="28" t="s">
        <v>116</v>
      </c>
      <c r="D46" s="27" t="s">
        <v>77</v>
      </c>
      <c r="E46" s="29">
        <v>4.7</v>
      </c>
      <c r="F46" s="29">
        <v>26.3</v>
      </c>
      <c r="G46" s="29">
        <v>33.799999999999997</v>
      </c>
      <c r="H46" s="29">
        <v>3.4</v>
      </c>
      <c r="I46" s="29">
        <v>35.700000000000003</v>
      </c>
      <c r="J46" s="29">
        <v>10.3</v>
      </c>
      <c r="K46" s="29">
        <v>11.8</v>
      </c>
      <c r="L46" s="29">
        <v>15.5</v>
      </c>
      <c r="M46" s="29">
        <v>1</v>
      </c>
      <c r="N46" s="29">
        <v>3.6</v>
      </c>
      <c r="O46" s="29">
        <v>2</v>
      </c>
      <c r="P46" s="29">
        <v>2.8</v>
      </c>
      <c r="Q46" s="29">
        <v>1.9</v>
      </c>
      <c r="R46" s="29">
        <v>1</v>
      </c>
      <c r="S46" s="29">
        <v>0.7</v>
      </c>
      <c r="T46" s="29">
        <v>6</v>
      </c>
      <c r="U46" s="29">
        <v>5.7</v>
      </c>
      <c r="V46" s="29">
        <v>55.8</v>
      </c>
      <c r="W46" s="29">
        <v>1.4</v>
      </c>
      <c r="X46" s="29">
        <v>45.2</v>
      </c>
      <c r="Y46" s="29">
        <v>19.100000000000001</v>
      </c>
      <c r="Z46" s="29">
        <v>0.4</v>
      </c>
      <c r="AA46" s="29">
        <v>9.1999999999999993</v>
      </c>
      <c r="AB46" s="29">
        <v>7.4</v>
      </c>
      <c r="AC46" s="29">
        <v>0</v>
      </c>
      <c r="AD46" s="29">
        <v>4.5</v>
      </c>
      <c r="AE46" s="29">
        <v>0</v>
      </c>
      <c r="AF46" s="29">
        <v>0</v>
      </c>
      <c r="AG46" s="29">
        <v>1.3</v>
      </c>
      <c r="AH46" s="29">
        <v>7.5</v>
      </c>
      <c r="AI46" s="29">
        <v>1</v>
      </c>
      <c r="AJ46" s="29">
        <v>4.8</v>
      </c>
      <c r="AK46" s="29">
        <v>9.9</v>
      </c>
      <c r="AL46" s="29">
        <v>0</v>
      </c>
      <c r="AM46" s="29">
        <v>12.3</v>
      </c>
      <c r="AN46" s="29">
        <v>1.9</v>
      </c>
      <c r="AO46" s="29">
        <v>0</v>
      </c>
      <c r="AP46" s="29">
        <v>1.5</v>
      </c>
      <c r="AQ46" s="29">
        <v>0</v>
      </c>
      <c r="AR46" s="29">
        <v>0.6</v>
      </c>
      <c r="AS46" s="29">
        <f t="shared" si="0"/>
        <v>350</v>
      </c>
    </row>
    <row r="47" spans="1:45" ht="88" x14ac:dyDescent="0.2">
      <c r="B47" s="77"/>
      <c r="C47" s="28" t="s">
        <v>117</v>
      </c>
      <c r="D47" s="27" t="s">
        <v>77</v>
      </c>
      <c r="E47" s="30">
        <v>2.1</v>
      </c>
      <c r="F47" s="30">
        <v>5.6</v>
      </c>
      <c r="G47" s="30">
        <v>60.4</v>
      </c>
      <c r="H47" s="30">
        <v>10.199999999999999</v>
      </c>
      <c r="I47" s="30">
        <v>2.5</v>
      </c>
      <c r="J47" s="30">
        <v>393</v>
      </c>
      <c r="K47" s="30">
        <v>6.6</v>
      </c>
      <c r="L47" s="30">
        <v>41.2</v>
      </c>
      <c r="M47" s="30">
        <v>5.2</v>
      </c>
      <c r="N47" s="30">
        <v>4.9000000000000004</v>
      </c>
      <c r="O47" s="30">
        <v>1.3</v>
      </c>
      <c r="P47" s="30">
        <v>1.6</v>
      </c>
      <c r="Q47" s="30">
        <v>4.4000000000000004</v>
      </c>
      <c r="R47" s="30">
        <v>1.7</v>
      </c>
      <c r="S47" s="30">
        <v>2.4</v>
      </c>
      <c r="T47" s="30">
        <v>8.5</v>
      </c>
      <c r="U47" s="30">
        <v>2.5</v>
      </c>
      <c r="V47" s="30">
        <v>16.8</v>
      </c>
      <c r="W47" s="30">
        <v>1.5</v>
      </c>
      <c r="X47" s="30">
        <v>14.6</v>
      </c>
      <c r="Y47" s="30">
        <v>437</v>
      </c>
      <c r="Z47" s="30">
        <v>1.8</v>
      </c>
      <c r="AA47" s="30">
        <v>25.5</v>
      </c>
      <c r="AB47" s="30">
        <v>21</v>
      </c>
      <c r="AC47" s="30">
        <v>5.8</v>
      </c>
      <c r="AD47" s="30">
        <v>101.5</v>
      </c>
      <c r="AE47" s="30">
        <v>9.6</v>
      </c>
      <c r="AF47" s="30">
        <v>0.9</v>
      </c>
      <c r="AG47" s="30">
        <v>171</v>
      </c>
      <c r="AH47" s="30">
        <v>45.4</v>
      </c>
      <c r="AI47" s="30">
        <v>8.6</v>
      </c>
      <c r="AJ47" s="30">
        <v>44.4</v>
      </c>
      <c r="AK47" s="30">
        <v>21.5</v>
      </c>
      <c r="AL47" s="30">
        <v>0</v>
      </c>
      <c r="AM47" s="30">
        <v>244.7</v>
      </c>
      <c r="AN47" s="30">
        <v>6.6</v>
      </c>
      <c r="AO47" s="30">
        <v>0</v>
      </c>
      <c r="AP47" s="30">
        <v>4</v>
      </c>
      <c r="AQ47" s="30">
        <v>0</v>
      </c>
      <c r="AR47" s="30">
        <v>1.3</v>
      </c>
      <c r="AS47" s="29">
        <f t="shared" si="0"/>
        <v>1737.6</v>
      </c>
    </row>
    <row r="48" spans="1:45" ht="88" x14ac:dyDescent="0.2">
      <c r="B48" s="77"/>
      <c r="C48" s="28" t="s">
        <v>118</v>
      </c>
      <c r="D48" s="27" t="s">
        <v>77</v>
      </c>
      <c r="E48" s="29">
        <v>109.7</v>
      </c>
      <c r="F48" s="29">
        <v>126.2</v>
      </c>
      <c r="G48" s="29">
        <v>109</v>
      </c>
      <c r="H48" s="29">
        <v>106.6</v>
      </c>
      <c r="I48" s="29">
        <v>3.3</v>
      </c>
      <c r="J48" s="29">
        <v>61.2</v>
      </c>
      <c r="K48" s="29">
        <v>507.9</v>
      </c>
      <c r="L48" s="29">
        <v>243.1</v>
      </c>
      <c r="M48" s="29">
        <v>208.7</v>
      </c>
      <c r="N48" s="29">
        <v>7.9</v>
      </c>
      <c r="O48" s="29">
        <v>78.400000000000006</v>
      </c>
      <c r="P48" s="29">
        <v>37.799999999999997</v>
      </c>
      <c r="Q48" s="29">
        <v>18.899999999999999</v>
      </c>
      <c r="R48" s="29">
        <v>5.3</v>
      </c>
      <c r="S48" s="29">
        <v>30.7</v>
      </c>
      <c r="T48" s="29">
        <v>38.4</v>
      </c>
      <c r="U48" s="29">
        <v>1.6</v>
      </c>
      <c r="V48" s="29">
        <v>39.299999999999997</v>
      </c>
      <c r="W48" s="29">
        <v>23.4</v>
      </c>
      <c r="X48" s="29">
        <v>195.7</v>
      </c>
      <c r="Y48" s="29">
        <v>147.6</v>
      </c>
      <c r="Z48" s="29">
        <v>21.3</v>
      </c>
      <c r="AA48" s="29">
        <v>333.9</v>
      </c>
      <c r="AB48" s="29">
        <v>295</v>
      </c>
      <c r="AC48" s="29">
        <v>3.1</v>
      </c>
      <c r="AD48" s="29">
        <v>63.7</v>
      </c>
      <c r="AE48" s="29">
        <v>6</v>
      </c>
      <c r="AF48" s="29">
        <v>0.3</v>
      </c>
      <c r="AG48" s="29">
        <v>107.1</v>
      </c>
      <c r="AH48" s="29">
        <v>215.1</v>
      </c>
      <c r="AI48" s="29">
        <v>5.4</v>
      </c>
      <c r="AJ48" s="29">
        <v>30</v>
      </c>
      <c r="AK48" s="29">
        <v>58.6</v>
      </c>
      <c r="AL48" s="29">
        <v>0</v>
      </c>
      <c r="AM48" s="29">
        <v>3212.3</v>
      </c>
      <c r="AN48" s="29">
        <v>97.1</v>
      </c>
      <c r="AO48" s="29">
        <v>0</v>
      </c>
      <c r="AP48" s="29">
        <v>106.3</v>
      </c>
      <c r="AQ48" s="29">
        <v>0</v>
      </c>
      <c r="AR48" s="29">
        <v>5.0999999999999996</v>
      </c>
      <c r="AS48" s="29">
        <f t="shared" si="0"/>
        <v>6661.0000000000009</v>
      </c>
    </row>
    <row r="49" spans="2:45" ht="55" x14ac:dyDescent="0.2">
      <c r="B49" s="77"/>
      <c r="C49" s="28" t="s">
        <v>119</v>
      </c>
      <c r="D49" s="27" t="s">
        <v>77</v>
      </c>
      <c r="E49" s="30">
        <v>986.2</v>
      </c>
      <c r="F49" s="30">
        <v>883.1</v>
      </c>
      <c r="G49" s="30">
        <v>68</v>
      </c>
      <c r="H49" s="30">
        <v>94</v>
      </c>
      <c r="I49" s="30">
        <v>23.3</v>
      </c>
      <c r="J49" s="30">
        <v>287.89999999999998</v>
      </c>
      <c r="K49" s="30">
        <v>166.7</v>
      </c>
      <c r="L49" s="30">
        <v>911.6</v>
      </c>
      <c r="M49" s="30">
        <v>162.9</v>
      </c>
      <c r="N49" s="30">
        <v>45.6</v>
      </c>
      <c r="O49" s="30">
        <v>42.3</v>
      </c>
      <c r="P49" s="30">
        <v>44.5</v>
      </c>
      <c r="Q49" s="30">
        <v>26.8</v>
      </c>
      <c r="R49" s="30">
        <v>3</v>
      </c>
      <c r="S49" s="30">
        <v>28.2</v>
      </c>
      <c r="T49" s="30">
        <v>83.3</v>
      </c>
      <c r="U49" s="30">
        <v>30.6</v>
      </c>
      <c r="V49" s="30">
        <v>55.6</v>
      </c>
      <c r="W49" s="30">
        <v>56.7</v>
      </c>
      <c r="X49" s="30">
        <v>441.6</v>
      </c>
      <c r="Y49" s="30">
        <v>200.9</v>
      </c>
      <c r="Z49" s="30">
        <v>30.3</v>
      </c>
      <c r="AA49" s="30">
        <v>148.9</v>
      </c>
      <c r="AB49" s="30">
        <v>131.4</v>
      </c>
      <c r="AC49" s="30">
        <v>7.4</v>
      </c>
      <c r="AD49" s="30">
        <v>116</v>
      </c>
      <c r="AE49" s="30">
        <v>11.6</v>
      </c>
      <c r="AF49" s="30">
        <v>0.4</v>
      </c>
      <c r="AG49" s="30">
        <v>196.4</v>
      </c>
      <c r="AH49" s="30">
        <v>736.1</v>
      </c>
      <c r="AI49" s="30">
        <v>31.6</v>
      </c>
      <c r="AJ49" s="30">
        <v>181.8</v>
      </c>
      <c r="AK49" s="30">
        <v>180.2</v>
      </c>
      <c r="AL49" s="30">
        <v>0</v>
      </c>
      <c r="AM49" s="30">
        <v>2824.6</v>
      </c>
      <c r="AN49" s="30">
        <v>21.1</v>
      </c>
      <c r="AO49" s="30">
        <v>0</v>
      </c>
      <c r="AP49" s="30">
        <v>142.30000000000001</v>
      </c>
      <c r="AQ49" s="30">
        <v>0.2</v>
      </c>
      <c r="AR49" s="30">
        <v>146.5</v>
      </c>
      <c r="AS49" s="29">
        <f t="shared" si="0"/>
        <v>9549.6</v>
      </c>
    </row>
    <row r="50" spans="2:45" ht="44" x14ac:dyDescent="0.2">
      <c r="B50" s="77"/>
      <c r="C50" s="28" t="s">
        <v>120</v>
      </c>
      <c r="D50" s="27" t="s">
        <v>77</v>
      </c>
      <c r="E50" s="29">
        <v>19.399999999999999</v>
      </c>
      <c r="F50" s="29">
        <v>114.9</v>
      </c>
      <c r="G50" s="29">
        <v>185.2</v>
      </c>
      <c r="H50" s="29">
        <v>50.4</v>
      </c>
      <c r="I50" s="29">
        <v>8.9</v>
      </c>
      <c r="J50" s="29">
        <v>17.899999999999999</v>
      </c>
      <c r="K50" s="29">
        <v>20</v>
      </c>
      <c r="L50" s="29">
        <v>105.9</v>
      </c>
      <c r="M50" s="29">
        <v>81.599999999999994</v>
      </c>
      <c r="N50" s="29">
        <v>7</v>
      </c>
      <c r="O50" s="29">
        <v>3.3</v>
      </c>
      <c r="P50" s="29">
        <v>3.9</v>
      </c>
      <c r="Q50" s="29">
        <v>30</v>
      </c>
      <c r="R50" s="29">
        <v>13.1</v>
      </c>
      <c r="S50" s="29">
        <v>35.700000000000003</v>
      </c>
      <c r="T50" s="29">
        <v>103.8</v>
      </c>
      <c r="U50" s="29">
        <v>16.2</v>
      </c>
      <c r="V50" s="29">
        <v>88.7</v>
      </c>
      <c r="W50" s="29">
        <v>2.4</v>
      </c>
      <c r="X50" s="29">
        <v>328.2</v>
      </c>
      <c r="Y50" s="29">
        <v>242.8</v>
      </c>
      <c r="Z50" s="29">
        <v>0.2</v>
      </c>
      <c r="AA50" s="29">
        <v>111.5</v>
      </c>
      <c r="AB50" s="29">
        <v>96.9</v>
      </c>
      <c r="AC50" s="29">
        <v>0.8</v>
      </c>
      <c r="AD50" s="29">
        <v>17.8</v>
      </c>
      <c r="AE50" s="29">
        <v>0.4</v>
      </c>
      <c r="AF50" s="29">
        <v>0.1</v>
      </c>
      <c r="AG50" s="29">
        <v>9.9</v>
      </c>
      <c r="AH50" s="29">
        <v>20.100000000000001</v>
      </c>
      <c r="AI50" s="29">
        <v>1.5</v>
      </c>
      <c r="AJ50" s="29">
        <v>6.3</v>
      </c>
      <c r="AK50" s="29">
        <v>60.1</v>
      </c>
      <c r="AL50" s="29">
        <v>0</v>
      </c>
      <c r="AM50" s="29">
        <v>457.5</v>
      </c>
      <c r="AN50" s="29">
        <v>26.2</v>
      </c>
      <c r="AO50" s="29">
        <v>0</v>
      </c>
      <c r="AP50" s="29">
        <v>4.3</v>
      </c>
      <c r="AQ50" s="29">
        <v>0</v>
      </c>
      <c r="AR50" s="29">
        <v>1.7</v>
      </c>
      <c r="AS50" s="29">
        <f t="shared" si="0"/>
        <v>2294.5999999999995</v>
      </c>
    </row>
    <row r="51" spans="2:45" ht="55" x14ac:dyDescent="0.2">
      <c r="B51" s="77"/>
      <c r="C51" s="28" t="s">
        <v>121</v>
      </c>
      <c r="D51" s="27" t="s">
        <v>77</v>
      </c>
      <c r="E51" s="30">
        <v>6.2</v>
      </c>
      <c r="F51" s="30">
        <v>18.8</v>
      </c>
      <c r="G51" s="30">
        <v>27.3</v>
      </c>
      <c r="H51" s="30">
        <v>0.4</v>
      </c>
      <c r="I51" s="30">
        <v>1.3</v>
      </c>
      <c r="J51" s="30">
        <v>1.4</v>
      </c>
      <c r="K51" s="30">
        <v>2.2000000000000002</v>
      </c>
      <c r="L51" s="30">
        <v>16.600000000000001</v>
      </c>
      <c r="M51" s="30">
        <v>0.8</v>
      </c>
      <c r="N51" s="30">
        <v>79</v>
      </c>
      <c r="O51" s="30">
        <v>2.1</v>
      </c>
      <c r="P51" s="30">
        <v>1.4</v>
      </c>
      <c r="Q51" s="30">
        <v>3.5</v>
      </c>
      <c r="R51" s="30">
        <v>3.7</v>
      </c>
      <c r="S51" s="30">
        <v>2.1</v>
      </c>
      <c r="T51" s="30">
        <v>20.3</v>
      </c>
      <c r="U51" s="30">
        <v>1.4</v>
      </c>
      <c r="V51" s="30">
        <v>11.7</v>
      </c>
      <c r="W51" s="30">
        <v>3</v>
      </c>
      <c r="X51" s="30">
        <v>730.1</v>
      </c>
      <c r="Y51" s="30">
        <v>13.8</v>
      </c>
      <c r="Z51" s="30">
        <v>1.9</v>
      </c>
      <c r="AA51" s="30">
        <v>16.7</v>
      </c>
      <c r="AB51" s="30">
        <v>14.8</v>
      </c>
      <c r="AC51" s="30">
        <v>0.1</v>
      </c>
      <c r="AD51" s="30">
        <v>3</v>
      </c>
      <c r="AE51" s="30">
        <v>0.3</v>
      </c>
      <c r="AF51" s="30">
        <v>0</v>
      </c>
      <c r="AG51" s="30">
        <v>5.0999999999999996</v>
      </c>
      <c r="AH51" s="30">
        <v>26.3</v>
      </c>
      <c r="AI51" s="30">
        <v>1</v>
      </c>
      <c r="AJ51" s="30">
        <v>5.8</v>
      </c>
      <c r="AK51" s="30">
        <v>40.299999999999997</v>
      </c>
      <c r="AL51" s="30">
        <v>0</v>
      </c>
      <c r="AM51" s="30">
        <v>83.6</v>
      </c>
      <c r="AN51" s="30">
        <v>6.4</v>
      </c>
      <c r="AO51" s="30">
        <v>0</v>
      </c>
      <c r="AP51" s="30">
        <v>1.5</v>
      </c>
      <c r="AQ51" s="30">
        <v>0</v>
      </c>
      <c r="AR51" s="30">
        <v>1.2</v>
      </c>
      <c r="AS51" s="29">
        <f t="shared" si="0"/>
        <v>1155.0999999999999</v>
      </c>
    </row>
    <row r="52" spans="2:45" ht="33" x14ac:dyDescent="0.2">
      <c r="B52" s="77"/>
      <c r="C52" s="28" t="s">
        <v>122</v>
      </c>
      <c r="D52" s="27" t="s">
        <v>77</v>
      </c>
      <c r="E52" s="29">
        <v>4.7</v>
      </c>
      <c r="F52" s="29">
        <v>9.4</v>
      </c>
      <c r="G52" s="29">
        <v>1</v>
      </c>
      <c r="H52" s="29">
        <v>1.2</v>
      </c>
      <c r="I52" s="29">
        <v>0.3</v>
      </c>
      <c r="J52" s="29">
        <v>1.6</v>
      </c>
      <c r="K52" s="29">
        <v>4.9000000000000004</v>
      </c>
      <c r="L52" s="29">
        <v>4</v>
      </c>
      <c r="M52" s="29">
        <v>2.1</v>
      </c>
      <c r="N52" s="29">
        <v>0.5</v>
      </c>
      <c r="O52" s="29">
        <v>7.5</v>
      </c>
      <c r="P52" s="29">
        <v>10.9</v>
      </c>
      <c r="Q52" s="29">
        <v>9.1999999999999993</v>
      </c>
      <c r="R52" s="29">
        <v>0.6</v>
      </c>
      <c r="S52" s="29">
        <v>4.9000000000000004</v>
      </c>
      <c r="T52" s="29">
        <v>8.9</v>
      </c>
      <c r="U52" s="29">
        <v>3.4</v>
      </c>
      <c r="V52" s="29">
        <v>3.2</v>
      </c>
      <c r="W52" s="29">
        <v>1.7</v>
      </c>
      <c r="X52" s="29">
        <v>26.7</v>
      </c>
      <c r="Y52" s="29">
        <v>4.5</v>
      </c>
      <c r="Z52" s="29">
        <v>0.3</v>
      </c>
      <c r="AA52" s="29">
        <v>3.4</v>
      </c>
      <c r="AB52" s="29">
        <v>2.9</v>
      </c>
      <c r="AC52" s="29">
        <v>0.1</v>
      </c>
      <c r="AD52" s="29">
        <v>1.5</v>
      </c>
      <c r="AE52" s="29">
        <v>0.2</v>
      </c>
      <c r="AF52" s="29">
        <v>0</v>
      </c>
      <c r="AG52" s="29">
        <v>2.6</v>
      </c>
      <c r="AH52" s="29">
        <v>5.6</v>
      </c>
      <c r="AI52" s="29">
        <v>0.2</v>
      </c>
      <c r="AJ52" s="29">
        <v>1.3</v>
      </c>
      <c r="AK52" s="29">
        <v>3</v>
      </c>
      <c r="AL52" s="29">
        <v>0</v>
      </c>
      <c r="AM52" s="29">
        <v>32.5</v>
      </c>
      <c r="AN52" s="29">
        <v>26.9</v>
      </c>
      <c r="AO52" s="29">
        <v>0</v>
      </c>
      <c r="AP52" s="29">
        <v>3</v>
      </c>
      <c r="AQ52" s="29">
        <v>0</v>
      </c>
      <c r="AR52" s="29">
        <v>3375.8</v>
      </c>
      <c r="AS52" s="29">
        <f t="shared" si="0"/>
        <v>3570.5</v>
      </c>
    </row>
    <row r="53" spans="2:45" ht="44" x14ac:dyDescent="0.2">
      <c r="B53" s="77"/>
      <c r="C53" s="28" t="s">
        <v>123</v>
      </c>
      <c r="D53" s="27" t="s">
        <v>77</v>
      </c>
      <c r="E53" s="30">
        <v>47.4</v>
      </c>
      <c r="F53" s="30">
        <v>165.8</v>
      </c>
      <c r="G53" s="30">
        <v>1.9</v>
      </c>
      <c r="H53" s="30">
        <v>8</v>
      </c>
      <c r="I53" s="30">
        <v>5.2</v>
      </c>
      <c r="J53" s="30">
        <v>9.1999999999999993</v>
      </c>
      <c r="K53" s="30">
        <v>16.2</v>
      </c>
      <c r="L53" s="30">
        <v>3.6</v>
      </c>
      <c r="M53" s="30">
        <v>15.8</v>
      </c>
      <c r="N53" s="30">
        <v>2.6</v>
      </c>
      <c r="O53" s="30">
        <v>87.7</v>
      </c>
      <c r="P53" s="30">
        <v>129.69999999999999</v>
      </c>
      <c r="Q53" s="30">
        <v>67.400000000000006</v>
      </c>
      <c r="R53" s="30">
        <v>6.2</v>
      </c>
      <c r="S53" s="30">
        <v>97.5</v>
      </c>
      <c r="T53" s="30">
        <v>112.4</v>
      </c>
      <c r="U53" s="30">
        <v>61.1</v>
      </c>
      <c r="V53" s="30">
        <v>61.9</v>
      </c>
      <c r="W53" s="30">
        <v>16</v>
      </c>
      <c r="X53" s="30">
        <v>578.6</v>
      </c>
      <c r="Y53" s="30">
        <v>73.7</v>
      </c>
      <c r="Z53" s="30">
        <v>2.1</v>
      </c>
      <c r="AA53" s="30">
        <v>14.9</v>
      </c>
      <c r="AB53" s="30">
        <v>12.7</v>
      </c>
      <c r="AC53" s="30">
        <v>1</v>
      </c>
      <c r="AD53" s="30">
        <v>19.899999999999999</v>
      </c>
      <c r="AE53" s="30">
        <v>2</v>
      </c>
      <c r="AF53" s="30">
        <v>0.2</v>
      </c>
      <c r="AG53" s="30">
        <v>33.700000000000003</v>
      </c>
      <c r="AH53" s="30">
        <v>53.5</v>
      </c>
      <c r="AI53" s="30">
        <v>1.9</v>
      </c>
      <c r="AJ53" s="30">
        <v>10.9</v>
      </c>
      <c r="AK53" s="30">
        <v>56.1</v>
      </c>
      <c r="AL53" s="30">
        <v>0</v>
      </c>
      <c r="AM53" s="30">
        <v>101.7</v>
      </c>
      <c r="AN53" s="30">
        <v>128.80000000000001</v>
      </c>
      <c r="AO53" s="30">
        <v>0</v>
      </c>
      <c r="AP53" s="30">
        <v>5.6</v>
      </c>
      <c r="AQ53" s="30">
        <v>0</v>
      </c>
      <c r="AR53" s="30">
        <v>17.5</v>
      </c>
      <c r="AS53" s="29">
        <f t="shared" si="0"/>
        <v>2030.4000000000003</v>
      </c>
    </row>
    <row r="54" spans="2:45" ht="55" x14ac:dyDescent="0.2">
      <c r="B54" s="77"/>
      <c r="C54" s="28" t="s">
        <v>124</v>
      </c>
      <c r="D54" s="27" t="s">
        <v>77</v>
      </c>
      <c r="E54" s="29">
        <v>99.6</v>
      </c>
      <c r="F54" s="29">
        <v>751.7</v>
      </c>
      <c r="G54" s="29">
        <v>1.8</v>
      </c>
      <c r="H54" s="29">
        <v>0.8</v>
      </c>
      <c r="I54" s="29">
        <v>0.7</v>
      </c>
      <c r="J54" s="29">
        <v>1.9</v>
      </c>
      <c r="K54" s="29">
        <v>1.1000000000000001</v>
      </c>
      <c r="L54" s="29">
        <v>1.7</v>
      </c>
      <c r="M54" s="29">
        <v>1</v>
      </c>
      <c r="N54" s="29">
        <v>0.4</v>
      </c>
      <c r="O54" s="29">
        <v>8.4</v>
      </c>
      <c r="P54" s="29">
        <v>28.6</v>
      </c>
      <c r="Q54" s="29">
        <v>392.9</v>
      </c>
      <c r="R54" s="29">
        <v>5.8</v>
      </c>
      <c r="S54" s="29">
        <v>38.200000000000003</v>
      </c>
      <c r="T54" s="29">
        <v>141.1</v>
      </c>
      <c r="U54" s="29">
        <v>172.5</v>
      </c>
      <c r="V54" s="29">
        <v>7</v>
      </c>
      <c r="W54" s="29">
        <v>67.099999999999994</v>
      </c>
      <c r="X54" s="29">
        <v>144.9</v>
      </c>
      <c r="Y54" s="29">
        <v>337.6</v>
      </c>
      <c r="Z54" s="29">
        <v>0.4</v>
      </c>
      <c r="AA54" s="29">
        <v>74.900000000000006</v>
      </c>
      <c r="AB54" s="29">
        <v>64.900000000000006</v>
      </c>
      <c r="AC54" s="29">
        <v>0.7</v>
      </c>
      <c r="AD54" s="29">
        <v>140</v>
      </c>
      <c r="AE54" s="29">
        <v>14</v>
      </c>
      <c r="AF54" s="29">
        <v>0.3</v>
      </c>
      <c r="AG54" s="29">
        <v>237.7</v>
      </c>
      <c r="AH54" s="29">
        <v>78.3</v>
      </c>
      <c r="AI54" s="29">
        <v>7.7</v>
      </c>
      <c r="AJ54" s="29">
        <v>44.2</v>
      </c>
      <c r="AK54" s="29">
        <v>31.2</v>
      </c>
      <c r="AL54" s="29">
        <v>0</v>
      </c>
      <c r="AM54" s="29">
        <v>273.5</v>
      </c>
      <c r="AN54" s="29">
        <v>8641.7999999999993</v>
      </c>
      <c r="AO54" s="29">
        <v>0</v>
      </c>
      <c r="AP54" s="29">
        <v>82.4</v>
      </c>
      <c r="AQ54" s="29">
        <v>1.8</v>
      </c>
      <c r="AR54" s="29">
        <v>86.7</v>
      </c>
      <c r="AS54" s="29">
        <f t="shared" si="0"/>
        <v>11985.299999999997</v>
      </c>
    </row>
    <row r="55" spans="2:45" ht="66" x14ac:dyDescent="0.2">
      <c r="B55" s="77"/>
      <c r="C55" s="28" t="s">
        <v>125</v>
      </c>
      <c r="D55" s="27" t="s">
        <v>77</v>
      </c>
      <c r="E55" s="30">
        <v>2</v>
      </c>
      <c r="F55" s="30">
        <v>41.9</v>
      </c>
      <c r="G55" s="30">
        <v>1</v>
      </c>
      <c r="H55" s="30">
        <v>0.5</v>
      </c>
      <c r="I55" s="30">
        <v>0.1</v>
      </c>
      <c r="J55" s="30">
        <v>25.2</v>
      </c>
      <c r="K55" s="30">
        <v>1.8</v>
      </c>
      <c r="L55" s="30">
        <v>1.6</v>
      </c>
      <c r="M55" s="30">
        <v>0.4</v>
      </c>
      <c r="N55" s="30">
        <v>0.2</v>
      </c>
      <c r="O55" s="30">
        <v>2.1</v>
      </c>
      <c r="P55" s="30">
        <v>4.8</v>
      </c>
      <c r="Q55" s="30">
        <v>484.9</v>
      </c>
      <c r="R55" s="30">
        <v>437</v>
      </c>
      <c r="S55" s="30">
        <v>365.8</v>
      </c>
      <c r="T55" s="30">
        <v>268</v>
      </c>
      <c r="U55" s="30">
        <v>87.1</v>
      </c>
      <c r="V55" s="30">
        <v>6.1</v>
      </c>
      <c r="W55" s="30">
        <v>3.1</v>
      </c>
      <c r="X55" s="30">
        <v>8.8000000000000007</v>
      </c>
      <c r="Y55" s="30">
        <v>74.900000000000006</v>
      </c>
      <c r="Z55" s="30">
        <v>0.3</v>
      </c>
      <c r="AA55" s="30">
        <v>47.7</v>
      </c>
      <c r="AB55" s="30">
        <v>41.4</v>
      </c>
      <c r="AC55" s="30">
        <v>16.2</v>
      </c>
      <c r="AD55" s="30">
        <v>44.4</v>
      </c>
      <c r="AE55" s="30">
        <v>4.4000000000000004</v>
      </c>
      <c r="AF55" s="30">
        <v>29.7</v>
      </c>
      <c r="AG55" s="30">
        <v>75.400000000000006</v>
      </c>
      <c r="AH55" s="30">
        <v>811.4</v>
      </c>
      <c r="AI55" s="30">
        <v>41.9</v>
      </c>
      <c r="AJ55" s="30">
        <v>241.1</v>
      </c>
      <c r="AK55" s="30">
        <v>97.6</v>
      </c>
      <c r="AL55" s="30">
        <v>0</v>
      </c>
      <c r="AM55" s="30">
        <v>1373</v>
      </c>
      <c r="AN55" s="30">
        <v>3510.5</v>
      </c>
      <c r="AO55" s="30">
        <v>0</v>
      </c>
      <c r="AP55" s="30">
        <v>120.1</v>
      </c>
      <c r="AQ55" s="30">
        <v>10.1</v>
      </c>
      <c r="AR55" s="30">
        <v>11.6</v>
      </c>
      <c r="AS55" s="29">
        <f t="shared" si="0"/>
        <v>8294.1</v>
      </c>
    </row>
    <row r="56" spans="2:45" ht="66" x14ac:dyDescent="0.2">
      <c r="B56" s="77"/>
      <c r="C56" s="28" t="s">
        <v>126</v>
      </c>
      <c r="D56" s="27" t="s">
        <v>77</v>
      </c>
      <c r="E56" s="29">
        <v>4.8</v>
      </c>
      <c r="F56" s="29">
        <v>55.8</v>
      </c>
      <c r="G56" s="29">
        <v>1</v>
      </c>
      <c r="H56" s="29">
        <v>0.6</v>
      </c>
      <c r="I56" s="29">
        <v>0.1</v>
      </c>
      <c r="J56" s="29">
        <v>0.9</v>
      </c>
      <c r="K56" s="29">
        <v>0.5</v>
      </c>
      <c r="L56" s="29">
        <v>0.9</v>
      </c>
      <c r="M56" s="29">
        <v>0.5</v>
      </c>
      <c r="N56" s="29">
        <v>0.2</v>
      </c>
      <c r="O56" s="29">
        <v>1.7</v>
      </c>
      <c r="P56" s="29">
        <v>5.5</v>
      </c>
      <c r="Q56" s="29">
        <v>70</v>
      </c>
      <c r="R56" s="29">
        <v>27</v>
      </c>
      <c r="S56" s="29">
        <v>50.9</v>
      </c>
      <c r="T56" s="29">
        <v>28.5</v>
      </c>
      <c r="U56" s="29">
        <v>20.8</v>
      </c>
      <c r="V56" s="29">
        <v>3.9</v>
      </c>
      <c r="W56" s="29">
        <v>60.5</v>
      </c>
      <c r="X56" s="29">
        <v>335.9</v>
      </c>
      <c r="Y56" s="29">
        <v>23.3</v>
      </c>
      <c r="Z56" s="29">
        <v>0.7</v>
      </c>
      <c r="AA56" s="29">
        <v>20.3</v>
      </c>
      <c r="AB56" s="29">
        <v>17.600000000000001</v>
      </c>
      <c r="AC56" s="29">
        <v>0.6</v>
      </c>
      <c r="AD56" s="29">
        <v>10.7</v>
      </c>
      <c r="AE56" s="29">
        <v>1.1000000000000001</v>
      </c>
      <c r="AF56" s="29">
        <v>0.6</v>
      </c>
      <c r="AG56" s="29">
        <v>18.100000000000001</v>
      </c>
      <c r="AH56" s="29">
        <v>63.9</v>
      </c>
      <c r="AI56" s="29">
        <v>1.3</v>
      </c>
      <c r="AJ56" s="29">
        <v>7.7</v>
      </c>
      <c r="AK56" s="29">
        <v>60.5</v>
      </c>
      <c r="AL56" s="29">
        <v>0</v>
      </c>
      <c r="AM56" s="29">
        <v>413.7</v>
      </c>
      <c r="AN56" s="29">
        <v>1163.4000000000001</v>
      </c>
      <c r="AO56" s="29">
        <v>0</v>
      </c>
      <c r="AP56" s="29">
        <v>6.9</v>
      </c>
      <c r="AQ56" s="29">
        <v>0</v>
      </c>
      <c r="AR56" s="29">
        <v>14.6</v>
      </c>
      <c r="AS56" s="29">
        <f t="shared" si="0"/>
        <v>2495</v>
      </c>
    </row>
    <row r="57" spans="2:45" ht="66" x14ac:dyDescent="0.2">
      <c r="B57" s="77"/>
      <c r="C57" s="28" t="s">
        <v>127</v>
      </c>
      <c r="D57" s="27" t="s">
        <v>77</v>
      </c>
      <c r="E57" s="30">
        <v>35.5</v>
      </c>
      <c r="F57" s="30">
        <v>104.4</v>
      </c>
      <c r="G57" s="30">
        <v>11</v>
      </c>
      <c r="H57" s="30">
        <v>2.9</v>
      </c>
      <c r="I57" s="30">
        <v>1.4</v>
      </c>
      <c r="J57" s="30">
        <v>4</v>
      </c>
      <c r="K57" s="30">
        <v>3.2</v>
      </c>
      <c r="L57" s="30">
        <v>5.4</v>
      </c>
      <c r="M57" s="30">
        <v>2.2999999999999998</v>
      </c>
      <c r="N57" s="30">
        <v>2.2999999999999998</v>
      </c>
      <c r="O57" s="30">
        <v>2.6</v>
      </c>
      <c r="P57" s="30">
        <v>6.1</v>
      </c>
      <c r="Q57" s="30">
        <v>16.399999999999999</v>
      </c>
      <c r="R57" s="30">
        <v>2.9</v>
      </c>
      <c r="S57" s="30">
        <v>9.4</v>
      </c>
      <c r="T57" s="30">
        <v>579.20000000000005</v>
      </c>
      <c r="U57" s="30">
        <v>10.199999999999999</v>
      </c>
      <c r="V57" s="30">
        <v>6.5</v>
      </c>
      <c r="W57" s="30">
        <v>5</v>
      </c>
      <c r="X57" s="30">
        <v>10.199999999999999</v>
      </c>
      <c r="Y57" s="30">
        <v>263.89999999999998</v>
      </c>
      <c r="Z57" s="30">
        <v>0.2</v>
      </c>
      <c r="AA57" s="30">
        <v>201.9</v>
      </c>
      <c r="AB57" s="30">
        <v>120.9</v>
      </c>
      <c r="AC57" s="30">
        <v>1.7</v>
      </c>
      <c r="AD57" s="30">
        <v>16</v>
      </c>
      <c r="AE57" s="30">
        <v>3.9</v>
      </c>
      <c r="AF57" s="30">
        <v>0.2</v>
      </c>
      <c r="AG57" s="30">
        <v>42.3</v>
      </c>
      <c r="AH57" s="30">
        <v>314.10000000000002</v>
      </c>
      <c r="AI57" s="30">
        <v>16.2</v>
      </c>
      <c r="AJ57" s="30">
        <v>96.6</v>
      </c>
      <c r="AK57" s="30">
        <v>44.6</v>
      </c>
      <c r="AL57" s="30">
        <v>0</v>
      </c>
      <c r="AM57" s="30">
        <v>2057.6999999999998</v>
      </c>
      <c r="AN57" s="30">
        <v>2946.3</v>
      </c>
      <c r="AO57" s="30">
        <v>0</v>
      </c>
      <c r="AP57" s="30">
        <v>6</v>
      </c>
      <c r="AQ57" s="30">
        <v>0</v>
      </c>
      <c r="AR57" s="30">
        <v>20.100000000000001</v>
      </c>
      <c r="AS57" s="29">
        <f t="shared" si="0"/>
        <v>6973.5000000000009</v>
      </c>
    </row>
    <row r="58" spans="2:45" ht="44" x14ac:dyDescent="0.2">
      <c r="B58" s="77"/>
      <c r="C58" s="28" t="s">
        <v>128</v>
      </c>
      <c r="D58" s="27" t="s">
        <v>77</v>
      </c>
      <c r="E58" s="29">
        <v>0.5</v>
      </c>
      <c r="F58" s="29">
        <v>2.5</v>
      </c>
      <c r="G58" s="29">
        <v>0.4</v>
      </c>
      <c r="H58" s="29">
        <v>0.1</v>
      </c>
      <c r="I58" s="29">
        <v>0</v>
      </c>
      <c r="J58" s="29">
        <v>0.2</v>
      </c>
      <c r="K58" s="29">
        <v>0.1</v>
      </c>
      <c r="L58" s="29">
        <v>0.2</v>
      </c>
      <c r="M58" s="29">
        <v>0.3</v>
      </c>
      <c r="N58" s="29">
        <v>0.1</v>
      </c>
      <c r="O58" s="29">
        <v>0.7</v>
      </c>
      <c r="P58" s="29">
        <v>0.5</v>
      </c>
      <c r="Q58" s="29">
        <v>1.7</v>
      </c>
      <c r="R58" s="29">
        <v>0.7</v>
      </c>
      <c r="S58" s="29">
        <v>0.8</v>
      </c>
      <c r="T58" s="29">
        <v>1.6</v>
      </c>
      <c r="U58" s="29">
        <v>641.20000000000005</v>
      </c>
      <c r="V58" s="29">
        <v>1</v>
      </c>
      <c r="W58" s="29">
        <v>0.3</v>
      </c>
      <c r="X58" s="29">
        <v>2.5</v>
      </c>
      <c r="Y58" s="29">
        <v>1.7</v>
      </c>
      <c r="Z58" s="29">
        <v>0</v>
      </c>
      <c r="AA58" s="29">
        <v>201.3</v>
      </c>
      <c r="AB58" s="29">
        <v>0.6</v>
      </c>
      <c r="AC58" s="29">
        <v>0.1</v>
      </c>
      <c r="AD58" s="29">
        <v>0.6</v>
      </c>
      <c r="AE58" s="29">
        <v>0.1</v>
      </c>
      <c r="AF58" s="29">
        <v>0.1</v>
      </c>
      <c r="AG58" s="29">
        <v>1</v>
      </c>
      <c r="AH58" s="29">
        <v>176.8</v>
      </c>
      <c r="AI58" s="29">
        <v>0.1</v>
      </c>
      <c r="AJ58" s="29">
        <v>0.9</v>
      </c>
      <c r="AK58" s="29">
        <v>0.6</v>
      </c>
      <c r="AL58" s="29">
        <v>0</v>
      </c>
      <c r="AM58" s="29">
        <v>267.2</v>
      </c>
      <c r="AN58" s="29">
        <v>971.4</v>
      </c>
      <c r="AO58" s="29">
        <v>0</v>
      </c>
      <c r="AP58" s="29">
        <v>3.4</v>
      </c>
      <c r="AQ58" s="29">
        <v>0</v>
      </c>
      <c r="AR58" s="29">
        <v>23.2</v>
      </c>
      <c r="AS58" s="29">
        <f t="shared" si="0"/>
        <v>2304.5</v>
      </c>
    </row>
    <row r="59" spans="2:45" ht="55" x14ac:dyDescent="0.2">
      <c r="B59" s="77"/>
      <c r="C59" s="28" t="s">
        <v>129</v>
      </c>
      <c r="D59" s="27" t="s">
        <v>77</v>
      </c>
      <c r="E59" s="30">
        <v>2.2999999999999998</v>
      </c>
      <c r="F59" s="30">
        <v>22.1</v>
      </c>
      <c r="G59" s="30">
        <v>2</v>
      </c>
      <c r="H59" s="30">
        <v>1.2</v>
      </c>
      <c r="I59" s="30">
        <v>1.2</v>
      </c>
      <c r="J59" s="30">
        <v>6.5</v>
      </c>
      <c r="K59" s="30">
        <v>1.8</v>
      </c>
      <c r="L59" s="30">
        <v>2.2999999999999998</v>
      </c>
      <c r="M59" s="30">
        <v>1.1000000000000001</v>
      </c>
      <c r="N59" s="30">
        <v>0.5</v>
      </c>
      <c r="O59" s="30">
        <v>84.6</v>
      </c>
      <c r="P59" s="30">
        <v>26</v>
      </c>
      <c r="Q59" s="30">
        <v>9.4</v>
      </c>
      <c r="R59" s="30">
        <v>1.5</v>
      </c>
      <c r="S59" s="30">
        <v>5.4</v>
      </c>
      <c r="T59" s="30">
        <v>4.5999999999999996</v>
      </c>
      <c r="U59" s="30">
        <v>3.7</v>
      </c>
      <c r="V59" s="30">
        <v>233.6</v>
      </c>
      <c r="W59" s="30">
        <v>0.9</v>
      </c>
      <c r="X59" s="30">
        <v>18.2</v>
      </c>
      <c r="Y59" s="30">
        <v>44.6</v>
      </c>
      <c r="Z59" s="30">
        <v>0.8</v>
      </c>
      <c r="AA59" s="30">
        <v>12</v>
      </c>
      <c r="AB59" s="30">
        <v>9.6</v>
      </c>
      <c r="AC59" s="30">
        <v>20.5</v>
      </c>
      <c r="AD59" s="30">
        <v>23.9</v>
      </c>
      <c r="AE59" s="30">
        <v>2.5</v>
      </c>
      <c r="AF59" s="30">
        <v>0.1</v>
      </c>
      <c r="AG59" s="30">
        <v>44.3</v>
      </c>
      <c r="AH59" s="30">
        <v>15.7</v>
      </c>
      <c r="AI59" s="30">
        <v>2.9</v>
      </c>
      <c r="AJ59" s="30">
        <v>14.4</v>
      </c>
      <c r="AK59" s="30">
        <v>14.3</v>
      </c>
      <c r="AL59" s="30">
        <v>0</v>
      </c>
      <c r="AM59" s="30">
        <v>446.5</v>
      </c>
      <c r="AN59" s="30">
        <v>182.1</v>
      </c>
      <c r="AO59" s="30">
        <v>0</v>
      </c>
      <c r="AP59" s="30">
        <v>184.2</v>
      </c>
      <c r="AQ59" s="30">
        <v>1.5</v>
      </c>
      <c r="AR59" s="30">
        <v>7.5</v>
      </c>
      <c r="AS59" s="29">
        <f t="shared" si="0"/>
        <v>1456.3</v>
      </c>
    </row>
    <row r="60" spans="2:45" ht="66" x14ac:dyDescent="0.2">
      <c r="B60" s="77"/>
      <c r="C60" s="28" t="s">
        <v>130</v>
      </c>
      <c r="D60" s="27" t="s">
        <v>77</v>
      </c>
      <c r="E60" s="29">
        <v>4.0999999999999996</v>
      </c>
      <c r="F60" s="29">
        <v>19.7</v>
      </c>
      <c r="G60" s="29">
        <v>7.8</v>
      </c>
      <c r="H60" s="29">
        <v>2.8</v>
      </c>
      <c r="I60" s="29">
        <v>0.5</v>
      </c>
      <c r="J60" s="29">
        <v>3.2</v>
      </c>
      <c r="K60" s="29">
        <v>13.6</v>
      </c>
      <c r="L60" s="29">
        <v>5</v>
      </c>
      <c r="M60" s="29">
        <v>1.6</v>
      </c>
      <c r="N60" s="29">
        <v>2.2000000000000002</v>
      </c>
      <c r="O60" s="29">
        <v>8.4</v>
      </c>
      <c r="P60" s="29">
        <v>3.7</v>
      </c>
      <c r="Q60" s="29">
        <v>1.6</v>
      </c>
      <c r="R60" s="29">
        <v>0.4</v>
      </c>
      <c r="S60" s="29">
        <v>1.1000000000000001</v>
      </c>
      <c r="T60" s="29">
        <v>2</v>
      </c>
      <c r="U60" s="29">
        <v>0.7</v>
      </c>
      <c r="V60" s="29">
        <v>2.2000000000000002</v>
      </c>
      <c r="W60" s="29">
        <v>30.2</v>
      </c>
      <c r="X60" s="29">
        <v>3.9</v>
      </c>
      <c r="Y60" s="29">
        <v>10.5</v>
      </c>
      <c r="Z60" s="29">
        <v>1.4</v>
      </c>
      <c r="AA60" s="29">
        <v>5.9</v>
      </c>
      <c r="AB60" s="29">
        <v>1.5</v>
      </c>
      <c r="AC60" s="29">
        <v>0.8</v>
      </c>
      <c r="AD60" s="29">
        <v>12.1</v>
      </c>
      <c r="AE60" s="29">
        <v>0.3</v>
      </c>
      <c r="AF60" s="29">
        <v>0.1</v>
      </c>
      <c r="AG60" s="29">
        <v>10.8</v>
      </c>
      <c r="AH60" s="29">
        <v>5.0999999999999996</v>
      </c>
      <c r="AI60" s="29">
        <v>1</v>
      </c>
      <c r="AJ60" s="29">
        <v>2.6</v>
      </c>
      <c r="AK60" s="29">
        <v>2.6</v>
      </c>
      <c r="AL60" s="29">
        <v>0</v>
      </c>
      <c r="AM60" s="29">
        <v>80.5</v>
      </c>
      <c r="AN60" s="29">
        <v>8.1</v>
      </c>
      <c r="AO60" s="29">
        <v>0</v>
      </c>
      <c r="AP60" s="29">
        <v>4.9000000000000004</v>
      </c>
      <c r="AQ60" s="29">
        <v>0</v>
      </c>
      <c r="AR60" s="29">
        <v>0</v>
      </c>
      <c r="AS60" s="29">
        <f t="shared" si="0"/>
        <v>262.90000000000003</v>
      </c>
    </row>
    <row r="61" spans="2:45" ht="33" x14ac:dyDescent="0.2">
      <c r="B61" s="77"/>
      <c r="C61" s="28" t="s">
        <v>131</v>
      </c>
      <c r="D61" s="27" t="s">
        <v>77</v>
      </c>
      <c r="E61" s="30">
        <v>1.3</v>
      </c>
      <c r="F61" s="30">
        <v>6.6</v>
      </c>
      <c r="G61" s="30">
        <v>2.1</v>
      </c>
      <c r="H61" s="30">
        <v>0.8</v>
      </c>
      <c r="I61" s="30">
        <v>0.3</v>
      </c>
      <c r="J61" s="30">
        <v>2.8</v>
      </c>
      <c r="K61" s="30">
        <v>8.9</v>
      </c>
      <c r="L61" s="30">
        <v>1</v>
      </c>
      <c r="M61" s="30">
        <v>0.5</v>
      </c>
      <c r="N61" s="30">
        <v>0.7</v>
      </c>
      <c r="O61" s="30">
        <v>1.5</v>
      </c>
      <c r="P61" s="30">
        <v>1.1000000000000001</v>
      </c>
      <c r="Q61" s="30">
        <v>1.4</v>
      </c>
      <c r="R61" s="30">
        <v>0.4</v>
      </c>
      <c r="S61" s="30">
        <v>0.6</v>
      </c>
      <c r="T61" s="30">
        <v>1.3</v>
      </c>
      <c r="U61" s="30">
        <v>0.5</v>
      </c>
      <c r="V61" s="30">
        <v>1.3</v>
      </c>
      <c r="W61" s="30">
        <v>0.9</v>
      </c>
      <c r="X61" s="30">
        <v>39.1</v>
      </c>
      <c r="Y61" s="30">
        <v>2.6</v>
      </c>
      <c r="Z61" s="30">
        <v>0.7</v>
      </c>
      <c r="AA61" s="30">
        <v>13.2</v>
      </c>
      <c r="AB61" s="30">
        <v>7.5</v>
      </c>
      <c r="AC61" s="30">
        <v>0.2</v>
      </c>
      <c r="AD61" s="30">
        <v>6.9</v>
      </c>
      <c r="AE61" s="30">
        <v>0.3</v>
      </c>
      <c r="AF61" s="30">
        <v>0.1</v>
      </c>
      <c r="AG61" s="30">
        <v>10.6</v>
      </c>
      <c r="AH61" s="30">
        <v>4.9000000000000004</v>
      </c>
      <c r="AI61" s="30">
        <v>0.3</v>
      </c>
      <c r="AJ61" s="30">
        <v>1.1000000000000001</v>
      </c>
      <c r="AK61" s="30">
        <v>2</v>
      </c>
      <c r="AL61" s="30">
        <v>0</v>
      </c>
      <c r="AM61" s="30">
        <v>22.4</v>
      </c>
      <c r="AN61" s="30">
        <v>451.7</v>
      </c>
      <c r="AO61" s="30">
        <v>0</v>
      </c>
      <c r="AP61" s="30">
        <v>4.7</v>
      </c>
      <c r="AQ61" s="30">
        <v>0</v>
      </c>
      <c r="AR61" s="30">
        <v>0</v>
      </c>
      <c r="AS61" s="29">
        <f t="shared" si="0"/>
        <v>602.29999999999995</v>
      </c>
    </row>
    <row r="62" spans="2:45" ht="66" x14ac:dyDescent="0.2">
      <c r="B62" s="77"/>
      <c r="C62" s="28" t="s">
        <v>132</v>
      </c>
      <c r="D62" s="27" t="s">
        <v>77</v>
      </c>
      <c r="E62" s="29">
        <v>317.10000000000002</v>
      </c>
      <c r="F62" s="29">
        <v>374.7</v>
      </c>
      <c r="G62" s="29">
        <v>337.3</v>
      </c>
      <c r="H62" s="29">
        <v>326</v>
      </c>
      <c r="I62" s="29">
        <v>20.7</v>
      </c>
      <c r="J62" s="29">
        <v>165.9</v>
      </c>
      <c r="K62" s="29">
        <v>593.79999999999995</v>
      </c>
      <c r="L62" s="29">
        <v>259.2</v>
      </c>
      <c r="M62" s="29">
        <v>77.900000000000006</v>
      </c>
      <c r="N62" s="29">
        <v>90.7</v>
      </c>
      <c r="O62" s="29">
        <v>408.8</v>
      </c>
      <c r="P62" s="29">
        <v>139.69999999999999</v>
      </c>
      <c r="Q62" s="29">
        <v>173.3</v>
      </c>
      <c r="R62" s="29">
        <v>81.900000000000006</v>
      </c>
      <c r="S62" s="29">
        <v>126.1</v>
      </c>
      <c r="T62" s="29">
        <v>233</v>
      </c>
      <c r="U62" s="29">
        <v>63</v>
      </c>
      <c r="V62" s="29">
        <v>257.2</v>
      </c>
      <c r="W62" s="29">
        <v>198.3</v>
      </c>
      <c r="X62" s="29">
        <v>474.6</v>
      </c>
      <c r="Y62" s="29">
        <v>240.2</v>
      </c>
      <c r="Z62" s="29">
        <v>36</v>
      </c>
      <c r="AA62" s="29">
        <v>161</v>
      </c>
      <c r="AB62" s="29">
        <v>128.69999999999999</v>
      </c>
      <c r="AC62" s="29">
        <v>15.3</v>
      </c>
      <c r="AD62" s="29">
        <v>97.8</v>
      </c>
      <c r="AE62" s="29">
        <v>9</v>
      </c>
      <c r="AF62" s="29">
        <v>4.8</v>
      </c>
      <c r="AG62" s="29">
        <v>162.6</v>
      </c>
      <c r="AH62" s="29">
        <v>385.8</v>
      </c>
      <c r="AI62" s="29">
        <v>21.1</v>
      </c>
      <c r="AJ62" s="29">
        <v>119.3</v>
      </c>
      <c r="AK62" s="29">
        <v>149.19999999999999</v>
      </c>
      <c r="AL62" s="29">
        <v>0</v>
      </c>
      <c r="AM62" s="29">
        <v>3434.6</v>
      </c>
      <c r="AN62" s="29">
        <v>1768.3</v>
      </c>
      <c r="AO62" s="29">
        <v>0</v>
      </c>
      <c r="AP62" s="29">
        <v>339.4</v>
      </c>
      <c r="AQ62" s="29">
        <v>0</v>
      </c>
      <c r="AR62" s="29">
        <v>0</v>
      </c>
      <c r="AS62" s="29">
        <f t="shared" si="0"/>
        <v>11792.3</v>
      </c>
    </row>
    <row r="63" spans="2:45" ht="33" x14ac:dyDescent="0.2">
      <c r="B63" s="77"/>
      <c r="C63" s="28" t="s">
        <v>133</v>
      </c>
      <c r="D63" s="27" t="s">
        <v>77</v>
      </c>
      <c r="E63" s="30">
        <v>0.7</v>
      </c>
      <c r="F63" s="30">
        <v>0.4</v>
      </c>
      <c r="G63" s="30">
        <v>1.4</v>
      </c>
      <c r="H63" s="30">
        <v>0.2</v>
      </c>
      <c r="I63" s="30">
        <v>0</v>
      </c>
      <c r="J63" s="30">
        <v>0.2</v>
      </c>
      <c r="K63" s="30">
        <v>0.2</v>
      </c>
      <c r="L63" s="30">
        <v>0.3</v>
      </c>
      <c r="M63" s="30">
        <v>0.1</v>
      </c>
      <c r="N63" s="30">
        <v>0</v>
      </c>
      <c r="O63" s="30">
        <v>0.1</v>
      </c>
      <c r="P63" s="30">
        <v>0</v>
      </c>
      <c r="Q63" s="30">
        <v>0.2</v>
      </c>
      <c r="R63" s="30">
        <v>0.1</v>
      </c>
      <c r="S63" s="30">
        <v>0.1</v>
      </c>
      <c r="T63" s="30">
        <v>0.2</v>
      </c>
      <c r="U63" s="30">
        <v>0.1</v>
      </c>
      <c r="V63" s="30">
        <v>0.2</v>
      </c>
      <c r="W63" s="30">
        <v>0.1</v>
      </c>
      <c r="X63" s="30">
        <v>0.3</v>
      </c>
      <c r="Y63" s="30">
        <v>0.4</v>
      </c>
      <c r="Z63" s="30">
        <v>0.2</v>
      </c>
      <c r="AA63" s="30">
        <v>0.3</v>
      </c>
      <c r="AB63" s="30">
        <v>0.2</v>
      </c>
      <c r="AC63" s="30">
        <v>0</v>
      </c>
      <c r="AD63" s="30">
        <v>0.2</v>
      </c>
      <c r="AE63" s="30">
        <v>0</v>
      </c>
      <c r="AF63" s="30">
        <v>0</v>
      </c>
      <c r="AG63" s="30">
        <v>0.3</v>
      </c>
      <c r="AH63" s="30">
        <v>0.4</v>
      </c>
      <c r="AI63" s="30">
        <v>0</v>
      </c>
      <c r="AJ63" s="30">
        <v>0.1</v>
      </c>
      <c r="AK63" s="30">
        <v>0.2</v>
      </c>
      <c r="AL63" s="30">
        <v>0</v>
      </c>
      <c r="AM63" s="30">
        <v>8.3000000000000007</v>
      </c>
      <c r="AN63" s="30">
        <v>2.2999999999999998</v>
      </c>
      <c r="AO63" s="30">
        <v>0</v>
      </c>
      <c r="AP63" s="30">
        <v>2137.5</v>
      </c>
      <c r="AQ63" s="30">
        <v>0</v>
      </c>
      <c r="AR63" s="30">
        <v>0</v>
      </c>
      <c r="AS63" s="29">
        <f t="shared" si="0"/>
        <v>2155.3000000000002</v>
      </c>
    </row>
    <row r="64" spans="2:45" ht="55" x14ac:dyDescent="0.2">
      <c r="B64" s="77"/>
      <c r="C64" s="28" t="s">
        <v>134</v>
      </c>
      <c r="D64" s="27" t="s">
        <v>77</v>
      </c>
      <c r="E64" s="29">
        <v>597.20000000000005</v>
      </c>
      <c r="F64" s="29">
        <v>1344.5</v>
      </c>
      <c r="G64" s="29">
        <v>488.1</v>
      </c>
      <c r="H64" s="29">
        <v>156.19999999999999</v>
      </c>
      <c r="I64" s="29">
        <v>44.4</v>
      </c>
      <c r="J64" s="29">
        <v>169.9</v>
      </c>
      <c r="K64" s="29">
        <v>259</v>
      </c>
      <c r="L64" s="29">
        <v>265.8</v>
      </c>
      <c r="M64" s="29">
        <v>80.5</v>
      </c>
      <c r="N64" s="29">
        <v>103.7</v>
      </c>
      <c r="O64" s="29">
        <v>205.3</v>
      </c>
      <c r="P64" s="29">
        <v>71.099999999999994</v>
      </c>
      <c r="Q64" s="29">
        <v>93.8</v>
      </c>
      <c r="R64" s="29">
        <v>30.4</v>
      </c>
      <c r="S64" s="29">
        <v>53.2</v>
      </c>
      <c r="T64" s="29">
        <v>122.7</v>
      </c>
      <c r="U64" s="29">
        <v>18.7</v>
      </c>
      <c r="V64" s="29">
        <v>161.5</v>
      </c>
      <c r="W64" s="29">
        <v>105.8</v>
      </c>
      <c r="X64" s="29">
        <v>353.3</v>
      </c>
      <c r="Y64" s="29">
        <v>768.9</v>
      </c>
      <c r="Z64" s="29">
        <v>65.3</v>
      </c>
      <c r="AA64" s="29">
        <v>657.7</v>
      </c>
      <c r="AB64" s="29">
        <v>309.10000000000002</v>
      </c>
      <c r="AC64" s="29">
        <v>25.7</v>
      </c>
      <c r="AD64" s="29">
        <v>72</v>
      </c>
      <c r="AE64" s="29">
        <v>14.5</v>
      </c>
      <c r="AF64" s="29">
        <v>2.2999999999999998</v>
      </c>
      <c r="AG64" s="29">
        <v>342</v>
      </c>
      <c r="AH64" s="29">
        <v>583.79999999999995</v>
      </c>
      <c r="AI64" s="29">
        <v>4.9000000000000004</v>
      </c>
      <c r="AJ64" s="29">
        <v>30</v>
      </c>
      <c r="AK64" s="29">
        <v>108.5</v>
      </c>
      <c r="AL64" s="29">
        <v>0</v>
      </c>
      <c r="AM64" s="29">
        <v>2456.9</v>
      </c>
      <c r="AN64" s="29">
        <v>286.60000000000002</v>
      </c>
      <c r="AO64" s="29">
        <v>0</v>
      </c>
      <c r="AP64" s="29">
        <v>1401.7</v>
      </c>
      <c r="AQ64" s="29">
        <v>0</v>
      </c>
      <c r="AR64" s="29">
        <v>0</v>
      </c>
      <c r="AS64" s="29">
        <f t="shared" si="0"/>
        <v>11855.000000000002</v>
      </c>
    </row>
    <row r="65" spans="2:45" ht="44" x14ac:dyDescent="0.2">
      <c r="B65" s="77"/>
      <c r="C65" s="28" t="s">
        <v>135</v>
      </c>
      <c r="D65" s="27" t="s">
        <v>77</v>
      </c>
      <c r="E65" s="30">
        <v>0.8</v>
      </c>
      <c r="F65" s="30">
        <v>3.5</v>
      </c>
      <c r="G65" s="30">
        <v>3.9</v>
      </c>
      <c r="H65" s="30">
        <v>4</v>
      </c>
      <c r="I65" s="30">
        <v>0.6</v>
      </c>
      <c r="J65" s="30">
        <v>4.2</v>
      </c>
      <c r="K65" s="30">
        <v>2.1</v>
      </c>
      <c r="L65" s="30">
        <v>2.6</v>
      </c>
      <c r="M65" s="30">
        <v>1.5</v>
      </c>
      <c r="N65" s="30">
        <v>0.8</v>
      </c>
      <c r="O65" s="30">
        <v>0.7</v>
      </c>
      <c r="P65" s="30">
        <v>2</v>
      </c>
      <c r="Q65" s="30">
        <v>3.9</v>
      </c>
      <c r="R65" s="30">
        <v>1.5</v>
      </c>
      <c r="S65" s="30">
        <v>1.6</v>
      </c>
      <c r="T65" s="30">
        <v>2.1</v>
      </c>
      <c r="U65" s="30">
        <v>0.6</v>
      </c>
      <c r="V65" s="30">
        <v>2.2999999999999998</v>
      </c>
      <c r="W65" s="30">
        <v>1.5</v>
      </c>
      <c r="X65" s="30">
        <v>21.6</v>
      </c>
      <c r="Y65" s="30">
        <v>54.6</v>
      </c>
      <c r="Z65" s="30">
        <v>5.9</v>
      </c>
      <c r="AA65" s="30">
        <v>17.2</v>
      </c>
      <c r="AB65" s="30">
        <v>6.9</v>
      </c>
      <c r="AC65" s="30">
        <v>11.2</v>
      </c>
      <c r="AD65" s="30">
        <v>9.6999999999999993</v>
      </c>
      <c r="AE65" s="30">
        <v>1.9</v>
      </c>
      <c r="AF65" s="30">
        <v>0.3</v>
      </c>
      <c r="AG65" s="30">
        <v>46.5</v>
      </c>
      <c r="AH65" s="30">
        <v>75.2</v>
      </c>
      <c r="AI65" s="30">
        <v>3</v>
      </c>
      <c r="AJ65" s="30">
        <v>13.1</v>
      </c>
      <c r="AK65" s="30">
        <v>10.9</v>
      </c>
      <c r="AL65" s="30">
        <v>0</v>
      </c>
      <c r="AM65" s="30">
        <v>98.5</v>
      </c>
      <c r="AN65" s="30">
        <v>5</v>
      </c>
      <c r="AO65" s="30">
        <v>0</v>
      </c>
      <c r="AP65" s="30">
        <v>2.4</v>
      </c>
      <c r="AQ65" s="30">
        <v>0</v>
      </c>
      <c r="AR65" s="30">
        <v>0</v>
      </c>
      <c r="AS65" s="29">
        <f t="shared" si="0"/>
        <v>424.09999999999997</v>
      </c>
    </row>
    <row r="66" spans="2:45" ht="44" x14ac:dyDescent="0.2">
      <c r="B66" s="77"/>
      <c r="C66" s="28" t="s">
        <v>136</v>
      </c>
      <c r="D66" s="27" t="s">
        <v>77</v>
      </c>
      <c r="E66" s="29">
        <v>26.8</v>
      </c>
      <c r="F66" s="29">
        <v>75.099999999999994</v>
      </c>
      <c r="G66" s="29">
        <v>12.3</v>
      </c>
      <c r="H66" s="29">
        <v>11.7</v>
      </c>
      <c r="I66" s="29">
        <v>2.1</v>
      </c>
      <c r="J66" s="29">
        <v>6.7</v>
      </c>
      <c r="K66" s="29">
        <v>3.3</v>
      </c>
      <c r="L66" s="29">
        <v>10.7</v>
      </c>
      <c r="M66" s="29">
        <v>4.3</v>
      </c>
      <c r="N66" s="29">
        <v>2.8</v>
      </c>
      <c r="O66" s="29">
        <v>2.2999999999999998</v>
      </c>
      <c r="P66" s="29">
        <v>5.9</v>
      </c>
      <c r="Q66" s="29">
        <v>9.6</v>
      </c>
      <c r="R66" s="29">
        <v>4.9000000000000004</v>
      </c>
      <c r="S66" s="29">
        <v>3.4</v>
      </c>
      <c r="T66" s="29">
        <v>3.5</v>
      </c>
      <c r="U66" s="29">
        <v>2.2000000000000002</v>
      </c>
      <c r="V66" s="29">
        <v>9.5</v>
      </c>
      <c r="W66" s="29">
        <v>26.1</v>
      </c>
      <c r="X66" s="29">
        <v>33</v>
      </c>
      <c r="Y66" s="29">
        <v>126.4</v>
      </c>
      <c r="Z66" s="29">
        <v>4.7</v>
      </c>
      <c r="AA66" s="29">
        <v>54.1</v>
      </c>
      <c r="AB66" s="29">
        <v>11.2</v>
      </c>
      <c r="AC66" s="29">
        <v>640.70000000000005</v>
      </c>
      <c r="AD66" s="29">
        <v>130.19999999999999</v>
      </c>
      <c r="AE66" s="29">
        <v>12.3</v>
      </c>
      <c r="AF66" s="29">
        <v>1.2</v>
      </c>
      <c r="AG66" s="29">
        <v>70.099999999999994</v>
      </c>
      <c r="AH66" s="29">
        <v>55.8</v>
      </c>
      <c r="AI66" s="29">
        <v>0.8</v>
      </c>
      <c r="AJ66" s="29">
        <v>5.9</v>
      </c>
      <c r="AK66" s="29">
        <v>60.2</v>
      </c>
      <c r="AL66" s="29">
        <v>0</v>
      </c>
      <c r="AM66" s="29">
        <v>655.7</v>
      </c>
      <c r="AN66" s="29">
        <v>0.9</v>
      </c>
      <c r="AO66" s="29">
        <v>0</v>
      </c>
      <c r="AP66" s="29">
        <v>4.2</v>
      </c>
      <c r="AQ66" s="29">
        <v>0</v>
      </c>
      <c r="AR66" s="29">
        <v>0</v>
      </c>
      <c r="AS66" s="29">
        <f t="shared" si="0"/>
        <v>2090.6</v>
      </c>
    </row>
    <row r="67" spans="2:45" ht="33" x14ac:dyDescent="0.2">
      <c r="B67" s="77"/>
      <c r="C67" s="28" t="s">
        <v>137</v>
      </c>
      <c r="D67" s="27" t="s">
        <v>77</v>
      </c>
      <c r="E67" s="30">
        <v>0.3</v>
      </c>
      <c r="F67" s="30">
        <v>1.5</v>
      </c>
      <c r="G67" s="30">
        <v>3.6</v>
      </c>
      <c r="H67" s="30">
        <v>2</v>
      </c>
      <c r="I67" s="30">
        <v>0.4</v>
      </c>
      <c r="J67" s="30">
        <v>2.1</v>
      </c>
      <c r="K67" s="30">
        <v>1.2</v>
      </c>
      <c r="L67" s="30">
        <v>1.4</v>
      </c>
      <c r="M67" s="30">
        <v>1.2</v>
      </c>
      <c r="N67" s="30">
        <v>0.4</v>
      </c>
      <c r="O67" s="30">
        <v>0.4</v>
      </c>
      <c r="P67" s="30">
        <v>1.2</v>
      </c>
      <c r="Q67" s="30">
        <v>1.6</v>
      </c>
      <c r="R67" s="30">
        <v>0.7</v>
      </c>
      <c r="S67" s="30">
        <v>0.7</v>
      </c>
      <c r="T67" s="30">
        <v>1.2</v>
      </c>
      <c r="U67" s="30">
        <v>0.7</v>
      </c>
      <c r="V67" s="30">
        <v>2</v>
      </c>
      <c r="W67" s="30">
        <v>0.2</v>
      </c>
      <c r="X67" s="30">
        <v>6.1</v>
      </c>
      <c r="Y67" s="30">
        <v>47.1</v>
      </c>
      <c r="Z67" s="30">
        <v>3</v>
      </c>
      <c r="AA67" s="30">
        <v>6.7</v>
      </c>
      <c r="AB67" s="30">
        <v>4.4000000000000004</v>
      </c>
      <c r="AC67" s="30">
        <v>3.6</v>
      </c>
      <c r="AD67" s="30">
        <v>7.8</v>
      </c>
      <c r="AE67" s="30">
        <v>0.5</v>
      </c>
      <c r="AF67" s="30">
        <v>0.1</v>
      </c>
      <c r="AG67" s="30">
        <v>16.399999999999999</v>
      </c>
      <c r="AH67" s="30">
        <v>9.4</v>
      </c>
      <c r="AI67" s="30">
        <v>1.2</v>
      </c>
      <c r="AJ67" s="30">
        <v>7.1</v>
      </c>
      <c r="AK67" s="30">
        <v>5</v>
      </c>
      <c r="AL67" s="30">
        <v>0</v>
      </c>
      <c r="AM67" s="30">
        <v>213.4</v>
      </c>
      <c r="AN67" s="30">
        <v>30.4</v>
      </c>
      <c r="AO67" s="30">
        <v>0</v>
      </c>
      <c r="AP67" s="30">
        <v>185.4</v>
      </c>
      <c r="AQ67" s="30">
        <v>0</v>
      </c>
      <c r="AR67" s="30">
        <v>0</v>
      </c>
      <c r="AS67" s="29">
        <f t="shared" si="0"/>
        <v>570.4</v>
      </c>
    </row>
    <row r="68" spans="2:45" ht="55" x14ac:dyDescent="0.2">
      <c r="B68" s="77"/>
      <c r="C68" s="28" t="s">
        <v>138</v>
      </c>
      <c r="D68" s="27" t="s">
        <v>77</v>
      </c>
      <c r="E68" s="29">
        <v>0.5</v>
      </c>
      <c r="F68" s="29">
        <v>1.2</v>
      </c>
      <c r="G68" s="29">
        <v>1.3</v>
      </c>
      <c r="H68" s="29">
        <v>0.3</v>
      </c>
      <c r="I68" s="29">
        <v>0.1</v>
      </c>
      <c r="J68" s="29">
        <v>1</v>
      </c>
      <c r="K68" s="29">
        <v>0.4</v>
      </c>
      <c r="L68" s="29">
        <v>0.5</v>
      </c>
      <c r="M68" s="29">
        <v>0.2</v>
      </c>
      <c r="N68" s="29">
        <v>0.2</v>
      </c>
      <c r="O68" s="29">
        <v>0.3</v>
      </c>
      <c r="P68" s="29">
        <v>0.2</v>
      </c>
      <c r="Q68" s="29">
        <v>0.3</v>
      </c>
      <c r="R68" s="29">
        <v>0.1</v>
      </c>
      <c r="S68" s="29">
        <v>0.1</v>
      </c>
      <c r="T68" s="29">
        <v>0.3</v>
      </c>
      <c r="U68" s="29">
        <v>0.5</v>
      </c>
      <c r="V68" s="29">
        <v>0.3</v>
      </c>
      <c r="W68" s="29">
        <v>0.3</v>
      </c>
      <c r="X68" s="29">
        <v>6.1</v>
      </c>
      <c r="Y68" s="29">
        <v>6.2</v>
      </c>
      <c r="Z68" s="29">
        <v>0.2</v>
      </c>
      <c r="AA68" s="29">
        <v>7.3</v>
      </c>
      <c r="AB68" s="29">
        <v>1.4</v>
      </c>
      <c r="AC68" s="29">
        <v>3.1</v>
      </c>
      <c r="AD68" s="29">
        <v>0.9</v>
      </c>
      <c r="AE68" s="29">
        <v>0.9</v>
      </c>
      <c r="AF68" s="29">
        <v>0.5</v>
      </c>
      <c r="AG68" s="29">
        <v>2.2999999999999998</v>
      </c>
      <c r="AH68" s="29">
        <v>0.7</v>
      </c>
      <c r="AI68" s="29">
        <v>0.3</v>
      </c>
      <c r="AJ68" s="29">
        <v>1</v>
      </c>
      <c r="AK68" s="29">
        <v>1.5</v>
      </c>
      <c r="AL68" s="29">
        <v>0</v>
      </c>
      <c r="AM68" s="29">
        <v>6.7</v>
      </c>
      <c r="AN68" s="29">
        <v>1.3</v>
      </c>
      <c r="AO68" s="29">
        <v>0</v>
      </c>
      <c r="AP68" s="29">
        <v>91.6</v>
      </c>
      <c r="AQ68" s="29">
        <v>0</v>
      </c>
      <c r="AR68" s="29">
        <v>0</v>
      </c>
      <c r="AS68" s="29">
        <f t="shared" si="0"/>
        <v>140.1</v>
      </c>
    </row>
    <row r="69" spans="2:45" ht="44" x14ac:dyDescent="0.2">
      <c r="B69" s="77"/>
      <c r="C69" s="28" t="s">
        <v>139</v>
      </c>
      <c r="D69" s="27" t="s">
        <v>77</v>
      </c>
      <c r="E69" s="30">
        <v>0.9</v>
      </c>
      <c r="F69" s="30">
        <v>1</v>
      </c>
      <c r="G69" s="30">
        <v>2.5</v>
      </c>
      <c r="H69" s="30">
        <v>0.6</v>
      </c>
      <c r="I69" s="30">
        <v>0.1</v>
      </c>
      <c r="J69" s="30">
        <v>7.9</v>
      </c>
      <c r="K69" s="30">
        <v>0.7</v>
      </c>
      <c r="L69" s="30">
        <v>2</v>
      </c>
      <c r="M69" s="30">
        <v>0.4</v>
      </c>
      <c r="N69" s="30">
        <v>0.3</v>
      </c>
      <c r="O69" s="30">
        <v>0.6</v>
      </c>
      <c r="P69" s="30">
        <v>0.7</v>
      </c>
      <c r="Q69" s="30">
        <v>2.1</v>
      </c>
      <c r="R69" s="30">
        <v>1.7</v>
      </c>
      <c r="S69" s="30">
        <v>1.2</v>
      </c>
      <c r="T69" s="30">
        <v>1.5</v>
      </c>
      <c r="U69" s="30">
        <v>0.5</v>
      </c>
      <c r="V69" s="30">
        <v>1</v>
      </c>
      <c r="W69" s="30">
        <v>0.5</v>
      </c>
      <c r="X69" s="30">
        <v>1.6</v>
      </c>
      <c r="Y69" s="30">
        <v>10.4</v>
      </c>
      <c r="Z69" s="30">
        <v>0.2</v>
      </c>
      <c r="AA69" s="30">
        <v>3.4</v>
      </c>
      <c r="AB69" s="30">
        <v>2.9</v>
      </c>
      <c r="AC69" s="30">
        <v>2.2999999999999998</v>
      </c>
      <c r="AD69" s="30">
        <v>2.5</v>
      </c>
      <c r="AE69" s="30">
        <v>0.3</v>
      </c>
      <c r="AF69" s="30">
        <v>17.7</v>
      </c>
      <c r="AG69" s="30">
        <v>7.5</v>
      </c>
      <c r="AH69" s="30">
        <v>4.4000000000000004</v>
      </c>
      <c r="AI69" s="30">
        <v>0.7</v>
      </c>
      <c r="AJ69" s="30">
        <v>2.5</v>
      </c>
      <c r="AK69" s="30">
        <v>1.6</v>
      </c>
      <c r="AL69" s="30">
        <v>0</v>
      </c>
      <c r="AM69" s="30">
        <v>16.399999999999999</v>
      </c>
      <c r="AN69" s="30">
        <v>33.4</v>
      </c>
      <c r="AO69" s="30">
        <v>0</v>
      </c>
      <c r="AP69" s="30">
        <v>2.7</v>
      </c>
      <c r="AQ69" s="30">
        <v>0</v>
      </c>
      <c r="AR69" s="30">
        <v>0</v>
      </c>
      <c r="AS69" s="29">
        <f t="shared" si="0"/>
        <v>136.69999999999999</v>
      </c>
    </row>
    <row r="70" spans="2:45" ht="55" x14ac:dyDescent="0.2">
      <c r="B70" s="77"/>
      <c r="C70" s="28" t="s">
        <v>140</v>
      </c>
      <c r="D70" s="27" t="s">
        <v>77</v>
      </c>
      <c r="E70" s="29">
        <v>1</v>
      </c>
      <c r="F70" s="29">
        <v>5.3</v>
      </c>
      <c r="G70" s="29">
        <v>11.1</v>
      </c>
      <c r="H70" s="29">
        <v>2.1</v>
      </c>
      <c r="I70" s="29">
        <v>0.6</v>
      </c>
      <c r="J70" s="29">
        <v>5.6</v>
      </c>
      <c r="K70" s="29">
        <v>3.5</v>
      </c>
      <c r="L70" s="29">
        <v>8.9</v>
      </c>
      <c r="M70" s="29">
        <v>1.6</v>
      </c>
      <c r="N70" s="29">
        <v>1</v>
      </c>
      <c r="O70" s="29">
        <v>2.1</v>
      </c>
      <c r="P70" s="29">
        <v>1.3</v>
      </c>
      <c r="Q70" s="29">
        <v>2.1</v>
      </c>
      <c r="R70" s="29">
        <v>0.7</v>
      </c>
      <c r="S70" s="29">
        <v>1.7</v>
      </c>
      <c r="T70" s="29">
        <v>3.7</v>
      </c>
      <c r="U70" s="29">
        <v>4.2</v>
      </c>
      <c r="V70" s="29">
        <v>2.2000000000000002</v>
      </c>
      <c r="W70" s="29">
        <v>2.4</v>
      </c>
      <c r="X70" s="29">
        <v>35.5</v>
      </c>
      <c r="Y70" s="29">
        <v>33.299999999999997</v>
      </c>
      <c r="Z70" s="29">
        <v>2.4</v>
      </c>
      <c r="AA70" s="29">
        <v>16.899999999999999</v>
      </c>
      <c r="AB70" s="29">
        <v>10.9</v>
      </c>
      <c r="AC70" s="29">
        <v>4.0999999999999996</v>
      </c>
      <c r="AD70" s="29">
        <v>9.3000000000000007</v>
      </c>
      <c r="AE70" s="29">
        <v>0.9</v>
      </c>
      <c r="AF70" s="29">
        <v>0.8</v>
      </c>
      <c r="AG70" s="29">
        <v>13</v>
      </c>
      <c r="AH70" s="29">
        <v>38.4</v>
      </c>
      <c r="AI70" s="29">
        <v>7.3</v>
      </c>
      <c r="AJ70" s="29">
        <v>15.3</v>
      </c>
      <c r="AK70" s="29">
        <v>11.7</v>
      </c>
      <c r="AL70" s="29">
        <v>0</v>
      </c>
      <c r="AM70" s="29">
        <v>40.200000000000003</v>
      </c>
      <c r="AN70" s="29">
        <v>8.8000000000000007</v>
      </c>
      <c r="AO70" s="29">
        <v>0</v>
      </c>
      <c r="AP70" s="29">
        <v>7.3</v>
      </c>
      <c r="AQ70" s="29">
        <v>0</v>
      </c>
      <c r="AR70" s="29">
        <v>0</v>
      </c>
      <c r="AS70" s="29">
        <f t="shared" si="0"/>
        <v>317.2000000000001</v>
      </c>
    </row>
    <row r="71" spans="2:45" ht="88" x14ac:dyDescent="0.2">
      <c r="B71" s="77"/>
      <c r="C71" s="28" t="s">
        <v>141</v>
      </c>
      <c r="D71" s="27" t="s">
        <v>77</v>
      </c>
      <c r="E71" s="30">
        <v>2.8</v>
      </c>
      <c r="F71" s="30">
        <v>8.3000000000000007</v>
      </c>
      <c r="G71" s="30">
        <v>3.8</v>
      </c>
      <c r="H71" s="30">
        <v>1.3</v>
      </c>
      <c r="I71" s="30">
        <v>0.3</v>
      </c>
      <c r="J71" s="30">
        <v>2.2999999999999998</v>
      </c>
      <c r="K71" s="30">
        <v>3.2</v>
      </c>
      <c r="L71" s="30">
        <v>2.2000000000000002</v>
      </c>
      <c r="M71" s="30">
        <v>0.7</v>
      </c>
      <c r="N71" s="30">
        <v>0.7</v>
      </c>
      <c r="O71" s="30">
        <v>2.4</v>
      </c>
      <c r="P71" s="30">
        <v>1</v>
      </c>
      <c r="Q71" s="30">
        <v>0.7</v>
      </c>
      <c r="R71" s="30">
        <v>0.2</v>
      </c>
      <c r="S71" s="30">
        <v>0.4</v>
      </c>
      <c r="T71" s="30">
        <v>0.9</v>
      </c>
      <c r="U71" s="30">
        <v>0.2</v>
      </c>
      <c r="V71" s="30">
        <v>2.1</v>
      </c>
      <c r="W71" s="30">
        <v>6.5</v>
      </c>
      <c r="X71" s="30">
        <v>2.1</v>
      </c>
      <c r="Y71" s="30">
        <v>6.2</v>
      </c>
      <c r="Z71" s="30">
        <v>0.5</v>
      </c>
      <c r="AA71" s="30">
        <v>3.5</v>
      </c>
      <c r="AB71" s="30">
        <v>1.4</v>
      </c>
      <c r="AC71" s="30">
        <v>2.7</v>
      </c>
      <c r="AD71" s="30">
        <v>3.6</v>
      </c>
      <c r="AE71" s="30">
        <v>0.2</v>
      </c>
      <c r="AF71" s="30">
        <v>0.1</v>
      </c>
      <c r="AG71" s="30">
        <v>4.2</v>
      </c>
      <c r="AH71" s="30">
        <v>3.4</v>
      </c>
      <c r="AI71" s="30">
        <v>0.3</v>
      </c>
      <c r="AJ71" s="30">
        <v>0.9</v>
      </c>
      <c r="AK71" s="30">
        <v>1.3</v>
      </c>
      <c r="AL71" s="30">
        <v>0</v>
      </c>
      <c r="AM71" s="30">
        <v>30.5</v>
      </c>
      <c r="AN71" s="30">
        <v>2.4</v>
      </c>
      <c r="AO71" s="30">
        <v>0</v>
      </c>
      <c r="AP71" s="30">
        <v>26</v>
      </c>
      <c r="AQ71" s="30">
        <v>0</v>
      </c>
      <c r="AR71" s="30">
        <v>0</v>
      </c>
      <c r="AS71" s="29">
        <f t="shared" si="0"/>
        <v>129.30000000000001</v>
      </c>
    </row>
    <row r="72" spans="2:45" ht="22" x14ac:dyDescent="0.2">
      <c r="B72" s="77"/>
      <c r="C72" s="28" t="s">
        <v>142</v>
      </c>
      <c r="D72" s="27" t="s">
        <v>77</v>
      </c>
      <c r="E72" s="29">
        <v>0.2</v>
      </c>
      <c r="F72" s="29">
        <v>0.4</v>
      </c>
      <c r="G72" s="29">
        <v>0.3</v>
      </c>
      <c r="H72" s="29">
        <v>0.1</v>
      </c>
      <c r="I72" s="29">
        <v>0</v>
      </c>
      <c r="J72" s="29">
        <v>0.3</v>
      </c>
      <c r="K72" s="29">
        <v>0.1</v>
      </c>
      <c r="L72" s="29">
        <v>0.2</v>
      </c>
      <c r="M72" s="29">
        <v>0</v>
      </c>
      <c r="N72" s="29">
        <v>0</v>
      </c>
      <c r="O72" s="29">
        <v>0.1</v>
      </c>
      <c r="P72" s="29">
        <v>0</v>
      </c>
      <c r="Q72" s="29">
        <v>0.1</v>
      </c>
      <c r="R72" s="29">
        <v>0</v>
      </c>
      <c r="S72" s="29">
        <v>0</v>
      </c>
      <c r="T72" s="29">
        <v>0.1</v>
      </c>
      <c r="U72" s="29">
        <v>0</v>
      </c>
      <c r="V72" s="29">
        <v>0.1</v>
      </c>
      <c r="W72" s="29">
        <v>0</v>
      </c>
      <c r="X72" s="29">
        <v>0.4</v>
      </c>
      <c r="Y72" s="29">
        <v>0.7</v>
      </c>
      <c r="Z72" s="29">
        <v>0</v>
      </c>
      <c r="AA72" s="29">
        <v>0.3</v>
      </c>
      <c r="AB72" s="29">
        <v>0.2</v>
      </c>
      <c r="AC72" s="29">
        <v>0</v>
      </c>
      <c r="AD72" s="29">
        <v>0.2</v>
      </c>
      <c r="AE72" s="29">
        <v>0</v>
      </c>
      <c r="AF72" s="29">
        <v>0.1</v>
      </c>
      <c r="AG72" s="29">
        <v>0.3</v>
      </c>
      <c r="AH72" s="29">
        <v>0.5</v>
      </c>
      <c r="AI72" s="29">
        <v>0.1</v>
      </c>
      <c r="AJ72" s="29">
        <v>0.2</v>
      </c>
      <c r="AK72" s="29">
        <v>0.1</v>
      </c>
      <c r="AL72" s="29">
        <v>0</v>
      </c>
      <c r="AM72" s="29">
        <v>1.4</v>
      </c>
      <c r="AN72" s="29">
        <v>0.5</v>
      </c>
      <c r="AO72" s="29">
        <v>0</v>
      </c>
      <c r="AP72" s="29">
        <v>34.1</v>
      </c>
      <c r="AQ72" s="29">
        <v>0</v>
      </c>
      <c r="AR72" s="29">
        <v>0</v>
      </c>
      <c r="AS72" s="29">
        <f t="shared" si="0"/>
        <v>41.1</v>
      </c>
    </row>
    <row r="73" spans="2:45" ht="33" x14ac:dyDescent="0.2">
      <c r="B73" s="77"/>
      <c r="C73" s="28" t="s">
        <v>143</v>
      </c>
      <c r="D73" s="27" t="s">
        <v>77</v>
      </c>
      <c r="E73" s="30">
        <v>0.4</v>
      </c>
      <c r="F73" s="30">
        <v>0.5</v>
      </c>
      <c r="G73" s="30">
        <v>0.2</v>
      </c>
      <c r="H73" s="30">
        <v>0.1</v>
      </c>
      <c r="I73" s="30">
        <v>0</v>
      </c>
      <c r="J73" s="30">
        <v>0.3</v>
      </c>
      <c r="K73" s="30">
        <v>0.1</v>
      </c>
      <c r="L73" s="30">
        <v>0.4</v>
      </c>
      <c r="M73" s="30">
        <v>0.1</v>
      </c>
      <c r="N73" s="30">
        <v>0</v>
      </c>
      <c r="O73" s="30">
        <v>0.1</v>
      </c>
      <c r="P73" s="30">
        <v>0.1</v>
      </c>
      <c r="Q73" s="30">
        <v>0.1</v>
      </c>
      <c r="R73" s="30">
        <v>0.1</v>
      </c>
      <c r="S73" s="30">
        <v>0.1</v>
      </c>
      <c r="T73" s="30">
        <v>0.1</v>
      </c>
      <c r="U73" s="30">
        <v>0.1</v>
      </c>
      <c r="V73" s="30">
        <v>0.2</v>
      </c>
      <c r="W73" s="30">
        <v>0</v>
      </c>
      <c r="X73" s="30">
        <v>0.4</v>
      </c>
      <c r="Y73" s="30">
        <v>0.5</v>
      </c>
      <c r="Z73" s="30">
        <v>0</v>
      </c>
      <c r="AA73" s="30">
        <v>0.3</v>
      </c>
      <c r="AB73" s="30">
        <v>0.1</v>
      </c>
      <c r="AC73" s="30">
        <v>0</v>
      </c>
      <c r="AD73" s="30">
        <v>0.1</v>
      </c>
      <c r="AE73" s="30">
        <v>0</v>
      </c>
      <c r="AF73" s="30">
        <v>0</v>
      </c>
      <c r="AG73" s="30">
        <v>0.3</v>
      </c>
      <c r="AH73" s="30">
        <v>0.5</v>
      </c>
      <c r="AI73" s="30">
        <v>0</v>
      </c>
      <c r="AJ73" s="30">
        <v>0.1</v>
      </c>
      <c r="AK73" s="30">
        <v>0.2</v>
      </c>
      <c r="AL73" s="30">
        <v>0</v>
      </c>
      <c r="AM73" s="30">
        <v>2.5</v>
      </c>
      <c r="AN73" s="30">
        <v>1.7</v>
      </c>
      <c r="AO73" s="30">
        <v>0</v>
      </c>
      <c r="AP73" s="30">
        <v>6.5</v>
      </c>
      <c r="AQ73" s="30">
        <v>0</v>
      </c>
      <c r="AR73" s="30">
        <v>0</v>
      </c>
      <c r="AS73" s="29">
        <f t="shared" ref="AS73:AS75" si="1">SUM(E73:AR73)</f>
        <v>16.2</v>
      </c>
    </row>
    <row r="74" spans="2:45" ht="66" x14ac:dyDescent="0.2">
      <c r="B74" s="77"/>
      <c r="C74" s="28" t="s">
        <v>144</v>
      </c>
      <c r="D74" s="27" t="s">
        <v>77</v>
      </c>
      <c r="E74" s="29">
        <v>19</v>
      </c>
      <c r="F74" s="29">
        <v>70</v>
      </c>
      <c r="G74" s="29">
        <v>168.1</v>
      </c>
      <c r="H74" s="29">
        <v>72.599999999999994</v>
      </c>
      <c r="I74" s="29">
        <v>10.6</v>
      </c>
      <c r="J74" s="29">
        <v>127.3</v>
      </c>
      <c r="K74" s="29">
        <v>68</v>
      </c>
      <c r="L74" s="29">
        <v>68.3</v>
      </c>
      <c r="M74" s="29">
        <v>32.799999999999997</v>
      </c>
      <c r="N74" s="29">
        <v>20.3</v>
      </c>
      <c r="O74" s="29">
        <v>53</v>
      </c>
      <c r="P74" s="29">
        <v>34.299999999999997</v>
      </c>
      <c r="Q74" s="29">
        <v>43.7</v>
      </c>
      <c r="R74" s="29">
        <v>10.9</v>
      </c>
      <c r="S74" s="29">
        <v>28.9</v>
      </c>
      <c r="T74" s="29">
        <v>79.900000000000006</v>
      </c>
      <c r="U74" s="29">
        <v>0.8</v>
      </c>
      <c r="V74" s="29">
        <v>43.9</v>
      </c>
      <c r="W74" s="29">
        <v>1.9</v>
      </c>
      <c r="X74" s="29">
        <v>44.9</v>
      </c>
      <c r="Y74" s="29">
        <v>12.7</v>
      </c>
      <c r="Z74" s="29">
        <v>14.2</v>
      </c>
      <c r="AA74" s="29">
        <v>105.3</v>
      </c>
      <c r="AB74" s="29">
        <v>65.599999999999994</v>
      </c>
      <c r="AC74" s="29">
        <v>3</v>
      </c>
      <c r="AD74" s="29">
        <v>92.4</v>
      </c>
      <c r="AE74" s="29">
        <v>5.3</v>
      </c>
      <c r="AF74" s="29">
        <v>0.8</v>
      </c>
      <c r="AG74" s="29">
        <v>138.4</v>
      </c>
      <c r="AH74" s="29">
        <v>26.3</v>
      </c>
      <c r="AI74" s="29">
        <v>7.6</v>
      </c>
      <c r="AJ74" s="29">
        <v>5.2</v>
      </c>
      <c r="AK74" s="29">
        <v>27.6</v>
      </c>
      <c r="AL74" s="29">
        <v>0</v>
      </c>
      <c r="AM74" s="29">
        <v>1062.8</v>
      </c>
      <c r="AN74" s="29">
        <v>5.9</v>
      </c>
      <c r="AO74" s="29">
        <v>0</v>
      </c>
      <c r="AP74" s="29">
        <v>529.1</v>
      </c>
      <c r="AQ74" s="29">
        <v>0</v>
      </c>
      <c r="AR74" s="29">
        <v>0</v>
      </c>
      <c r="AS74" s="29">
        <f t="shared" si="1"/>
        <v>3101.3999999999996</v>
      </c>
    </row>
    <row r="75" spans="2:45" ht="66" x14ac:dyDescent="0.2">
      <c r="B75" s="78"/>
      <c r="C75" s="28" t="s">
        <v>145</v>
      </c>
      <c r="D75" s="27" t="s">
        <v>77</v>
      </c>
      <c r="E75" s="30">
        <v>0</v>
      </c>
      <c r="F75" s="30">
        <v>0</v>
      </c>
      <c r="G75" s="30">
        <v>0</v>
      </c>
      <c r="H75" s="30">
        <v>0</v>
      </c>
      <c r="I75" s="30">
        <v>0</v>
      </c>
      <c r="J75" s="30">
        <v>0</v>
      </c>
      <c r="K75" s="30">
        <v>0</v>
      </c>
      <c r="L75" s="30">
        <v>0</v>
      </c>
      <c r="M75" s="30">
        <v>0</v>
      </c>
      <c r="N75" s="30">
        <v>0</v>
      </c>
      <c r="O75" s="30">
        <v>0</v>
      </c>
      <c r="P75" s="30">
        <v>0</v>
      </c>
      <c r="Q75" s="30">
        <v>0</v>
      </c>
      <c r="R75" s="30">
        <v>0</v>
      </c>
      <c r="S75" s="30">
        <v>0</v>
      </c>
      <c r="T75" s="30">
        <v>0</v>
      </c>
      <c r="U75" s="30">
        <v>0</v>
      </c>
      <c r="V75" s="30">
        <v>0</v>
      </c>
      <c r="W75" s="30">
        <v>0</v>
      </c>
      <c r="X75" s="30">
        <v>0</v>
      </c>
      <c r="Y75" s="30">
        <v>0</v>
      </c>
      <c r="Z75" s="30">
        <v>0</v>
      </c>
      <c r="AA75" s="30">
        <v>0</v>
      </c>
      <c r="AB75" s="30">
        <v>0</v>
      </c>
      <c r="AC75" s="30">
        <v>0</v>
      </c>
      <c r="AD75" s="30">
        <v>0</v>
      </c>
      <c r="AE75" s="30">
        <v>0</v>
      </c>
      <c r="AF75" s="30">
        <v>0</v>
      </c>
      <c r="AG75" s="30">
        <v>0</v>
      </c>
      <c r="AH75" s="30">
        <v>0</v>
      </c>
      <c r="AI75" s="30">
        <v>0</v>
      </c>
      <c r="AJ75" s="30">
        <v>0</v>
      </c>
      <c r="AK75" s="30">
        <v>0</v>
      </c>
      <c r="AL75" s="30">
        <v>0</v>
      </c>
      <c r="AM75" s="30">
        <v>0</v>
      </c>
      <c r="AN75" s="30">
        <v>0</v>
      </c>
      <c r="AO75" s="30">
        <v>0</v>
      </c>
      <c r="AP75" s="30">
        <v>0</v>
      </c>
      <c r="AQ75" s="30">
        <v>0</v>
      </c>
      <c r="AR75" s="30">
        <v>0</v>
      </c>
      <c r="AS75" s="29">
        <f t="shared" si="1"/>
        <v>0</v>
      </c>
    </row>
    <row r="76" spans="2:45" ht="88" x14ac:dyDescent="0.2">
      <c r="B76" s="34" t="s">
        <v>153</v>
      </c>
      <c r="C76" s="28" t="s">
        <v>146</v>
      </c>
      <c r="D76" s="27" t="s">
        <v>77</v>
      </c>
      <c r="E76" s="29">
        <v>360.2</v>
      </c>
      <c r="F76" s="29">
        <v>448.4</v>
      </c>
      <c r="G76" s="29">
        <v>959.1</v>
      </c>
      <c r="H76" s="29">
        <v>554.20000000000005</v>
      </c>
      <c r="I76" s="29">
        <v>12.8</v>
      </c>
      <c r="J76" s="29">
        <v>153.19999999999999</v>
      </c>
      <c r="K76" s="29">
        <v>350</v>
      </c>
      <c r="L76" s="29">
        <v>148.5</v>
      </c>
      <c r="M76" s="29">
        <v>68</v>
      </c>
      <c r="N76" s="29">
        <v>40.200000000000003</v>
      </c>
      <c r="O76" s="29">
        <v>673.1</v>
      </c>
      <c r="P76" s="29">
        <v>50.5</v>
      </c>
      <c r="Q76" s="29">
        <v>66.099999999999994</v>
      </c>
      <c r="R76" s="29">
        <v>16.7</v>
      </c>
      <c r="S76" s="29">
        <v>74.900000000000006</v>
      </c>
      <c r="T76" s="29">
        <v>423.1</v>
      </c>
      <c r="U76" s="29">
        <v>1.2</v>
      </c>
      <c r="V76" s="29">
        <v>113.7</v>
      </c>
      <c r="W76" s="29">
        <v>75.2</v>
      </c>
      <c r="X76" s="29">
        <v>551.5</v>
      </c>
      <c r="Y76" s="29">
        <v>540.1</v>
      </c>
      <c r="Z76" s="29">
        <v>320.89999999999998</v>
      </c>
      <c r="AA76" s="29">
        <v>926.4</v>
      </c>
      <c r="AB76" s="29">
        <v>726.3</v>
      </c>
      <c r="AC76" s="29">
        <v>7.1</v>
      </c>
      <c r="AD76" s="29">
        <v>179.5</v>
      </c>
      <c r="AE76" s="29">
        <v>16.600000000000001</v>
      </c>
      <c r="AF76" s="29">
        <v>0.4</v>
      </c>
      <c r="AG76" s="29">
        <v>285.7</v>
      </c>
      <c r="AH76" s="29">
        <v>1812.8</v>
      </c>
      <c r="AI76" s="29">
        <v>21.4</v>
      </c>
      <c r="AJ76" s="29">
        <v>102.3</v>
      </c>
      <c r="AK76" s="29">
        <v>349.6</v>
      </c>
      <c r="AL76" s="29">
        <v>0</v>
      </c>
      <c r="AM76" s="29">
        <v>29814.6</v>
      </c>
      <c r="AN76" s="29">
        <v>940.8</v>
      </c>
      <c r="AO76" s="29">
        <v>0</v>
      </c>
      <c r="AP76" s="29">
        <v>0</v>
      </c>
      <c r="AQ76" s="29">
        <v>665.1</v>
      </c>
      <c r="AR76" s="29">
        <v>0</v>
      </c>
      <c r="AS76" s="29"/>
    </row>
    <row r="77" spans="2:45" ht="88" x14ac:dyDescent="0.2">
      <c r="B77" s="33"/>
      <c r="C77" s="28" t="s">
        <v>147</v>
      </c>
      <c r="D77" s="27" t="s">
        <v>77</v>
      </c>
      <c r="E77" s="30">
        <v>13491</v>
      </c>
      <c r="F77" s="30">
        <v>23740.5</v>
      </c>
      <c r="G77" s="30">
        <v>31482.7</v>
      </c>
      <c r="H77" s="30">
        <v>11411.5</v>
      </c>
      <c r="I77" s="30">
        <v>1903.9</v>
      </c>
      <c r="J77" s="30">
        <v>12658.2</v>
      </c>
      <c r="K77" s="30">
        <v>22237.599999999999</v>
      </c>
      <c r="L77" s="30">
        <v>10771.4</v>
      </c>
      <c r="M77" s="30">
        <v>4184.1000000000004</v>
      </c>
      <c r="N77" s="30">
        <v>4010.3</v>
      </c>
      <c r="O77" s="30">
        <v>15817.6</v>
      </c>
      <c r="P77" s="30">
        <v>6953.8</v>
      </c>
      <c r="Q77" s="30">
        <v>6655</v>
      </c>
      <c r="R77" s="30">
        <v>2004</v>
      </c>
      <c r="S77" s="30">
        <v>4648.1000000000004</v>
      </c>
      <c r="T77" s="30">
        <v>9530.9</v>
      </c>
      <c r="U77" s="30">
        <v>3768</v>
      </c>
      <c r="V77" s="30">
        <v>10876.6</v>
      </c>
      <c r="W77" s="30">
        <v>9702.7000000000007</v>
      </c>
      <c r="X77" s="30">
        <v>32365.9</v>
      </c>
      <c r="Y77" s="30">
        <v>35638.5</v>
      </c>
      <c r="Z77" s="30">
        <v>3986.9</v>
      </c>
      <c r="AA77" s="30">
        <v>22903.4</v>
      </c>
      <c r="AB77" s="30">
        <v>12858.7</v>
      </c>
      <c r="AC77" s="30">
        <v>24639.9</v>
      </c>
      <c r="AD77" s="30">
        <v>15331.6</v>
      </c>
      <c r="AE77" s="30">
        <v>1353.5</v>
      </c>
      <c r="AF77" s="30">
        <v>409.7</v>
      </c>
      <c r="AG77" s="30">
        <v>23809.1</v>
      </c>
      <c r="AH77" s="30">
        <v>29109.5</v>
      </c>
      <c r="AI77" s="30">
        <v>2107.6</v>
      </c>
      <c r="AJ77" s="30">
        <v>6946.4</v>
      </c>
      <c r="AK77" s="30">
        <v>10700.8</v>
      </c>
      <c r="AL77" s="30">
        <v>0</v>
      </c>
      <c r="AM77" s="30">
        <v>320607.2</v>
      </c>
      <c r="AN77" s="30">
        <v>75795.600000000006</v>
      </c>
      <c r="AO77" s="30">
        <v>-180</v>
      </c>
      <c r="AP77" s="30">
        <v>5925.2</v>
      </c>
      <c r="AQ77" s="30">
        <v>10073.5</v>
      </c>
      <c r="AR77" s="30">
        <v>113542.1</v>
      </c>
      <c r="AS77" s="29"/>
    </row>
  </sheetData>
  <mergeCells count="12">
    <mergeCell ref="E1:AL1"/>
    <mergeCell ref="E2:AL2"/>
    <mergeCell ref="E5:AL5"/>
    <mergeCell ref="C5:D5"/>
    <mergeCell ref="C1:D1"/>
    <mergeCell ref="C2:D2"/>
    <mergeCell ref="C3:D3"/>
    <mergeCell ref="B8:B41"/>
    <mergeCell ref="B42:B75"/>
    <mergeCell ref="C6:D6"/>
    <mergeCell ref="E3:AL3"/>
    <mergeCell ref="AM5:AR5"/>
  </mergeCells>
  <hyperlinks>
    <hyperlink ref="E1" r:id="rId1" display="http://stats.oecd.org/OECDStat_Metadata/ShowMetadata.ashx?Dataset=IOTS&amp;Coords=[VAR].[DOMIMP]&amp;ShowOnWeb=true&amp;Lang=en"/>
  </hyperlinks>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
  <sheetViews>
    <sheetView topLeftCell="A2" workbookViewId="0">
      <selection activeCell="I17" sqref="I17"/>
    </sheetView>
  </sheetViews>
  <sheetFormatPr baseColWidth="10" defaultColWidth="8.83203125" defaultRowHeight="15" x14ac:dyDescent="0.2"/>
  <sheetData>
    <row r="1" spans="2:37" x14ac:dyDescent="0.2">
      <c r="B1" s="92" t="s">
        <v>29</v>
      </c>
      <c r="C1" s="93"/>
      <c r="D1" s="94" t="s">
        <v>154</v>
      </c>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6"/>
    </row>
    <row r="2" spans="2:37" x14ac:dyDescent="0.2">
      <c r="B2" s="92" t="s">
        <v>31</v>
      </c>
      <c r="C2" s="93"/>
      <c r="D2" s="81" t="s">
        <v>32</v>
      </c>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97"/>
    </row>
    <row r="3" spans="2:37" x14ac:dyDescent="0.2">
      <c r="B3" s="92" t="s">
        <v>33</v>
      </c>
      <c r="C3" s="93"/>
      <c r="D3" s="81" t="s">
        <v>34</v>
      </c>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97"/>
    </row>
    <row r="4" spans="2:37" ht="14.5" customHeight="1" x14ac:dyDescent="0.2">
      <c r="D4" t="s">
        <v>1</v>
      </c>
      <c r="E4" t="s">
        <v>166</v>
      </c>
      <c r="F4" t="s">
        <v>2</v>
      </c>
      <c r="G4" t="s">
        <v>2</v>
      </c>
      <c r="H4" t="s">
        <v>2</v>
      </c>
      <c r="I4" t="s">
        <v>2</v>
      </c>
      <c r="J4" t="s">
        <v>2</v>
      </c>
      <c r="K4" t="s">
        <v>2</v>
      </c>
      <c r="L4" t="s">
        <v>2</v>
      </c>
      <c r="M4" t="s">
        <v>2</v>
      </c>
      <c r="N4" t="s">
        <v>2</v>
      </c>
      <c r="O4" t="s">
        <v>2</v>
      </c>
      <c r="P4" t="s">
        <v>2</v>
      </c>
      <c r="Q4" t="s">
        <v>2</v>
      </c>
      <c r="R4" t="s">
        <v>2</v>
      </c>
      <c r="S4" t="s">
        <v>2</v>
      </c>
      <c r="T4" t="s">
        <v>2</v>
      </c>
      <c r="U4" t="s">
        <v>2</v>
      </c>
      <c r="V4" t="s">
        <v>167</v>
      </c>
      <c r="W4" t="s">
        <v>168</v>
      </c>
      <c r="X4" t="s">
        <v>169</v>
      </c>
      <c r="Y4" t="s">
        <v>169</v>
      </c>
      <c r="Z4" t="s">
        <v>170</v>
      </c>
      <c r="AA4" t="s">
        <v>170</v>
      </c>
      <c r="AB4" t="s">
        <v>171</v>
      </c>
      <c r="AC4" t="s">
        <v>171</v>
      </c>
      <c r="AD4" t="s">
        <v>171</v>
      </c>
      <c r="AE4" t="s">
        <v>171</v>
      </c>
      <c r="AF4" t="s">
        <v>171</v>
      </c>
      <c r="AG4" t="s">
        <v>172</v>
      </c>
      <c r="AH4" t="s">
        <v>172</v>
      </c>
      <c r="AI4" t="s">
        <v>172</v>
      </c>
      <c r="AJ4" t="s">
        <v>172</v>
      </c>
    </row>
    <row r="5" spans="2:37" ht="88" x14ac:dyDescent="0.2">
      <c r="B5" s="79" t="s">
        <v>35</v>
      </c>
      <c r="C5" s="80"/>
      <c r="D5" s="25" t="s">
        <v>36</v>
      </c>
      <c r="E5" s="25" t="s">
        <v>37</v>
      </c>
      <c r="F5" s="25" t="s">
        <v>38</v>
      </c>
      <c r="G5" s="25" t="s">
        <v>39</v>
      </c>
      <c r="H5" s="25" t="s">
        <v>40</v>
      </c>
      <c r="I5" s="25" t="s">
        <v>41</v>
      </c>
      <c r="J5" s="25" t="s">
        <v>42</v>
      </c>
      <c r="K5" s="25" t="s">
        <v>43</v>
      </c>
      <c r="L5" s="25" t="s">
        <v>44</v>
      </c>
      <c r="M5" s="25" t="s">
        <v>45</v>
      </c>
      <c r="N5" s="25" t="s">
        <v>46</v>
      </c>
      <c r="O5" s="25" t="s">
        <v>47</v>
      </c>
      <c r="P5" s="25" t="s">
        <v>48</v>
      </c>
      <c r="Q5" s="25" t="s">
        <v>49</v>
      </c>
      <c r="R5" s="25" t="s">
        <v>50</v>
      </c>
      <c r="S5" s="25" t="s">
        <v>51</v>
      </c>
      <c r="T5" s="25" t="s">
        <v>52</v>
      </c>
      <c r="U5" s="25" t="s">
        <v>53</v>
      </c>
      <c r="V5" s="25" t="s">
        <v>54</v>
      </c>
      <c r="W5" s="25" t="s">
        <v>55</v>
      </c>
      <c r="X5" s="25" t="s">
        <v>56</v>
      </c>
      <c r="Y5" s="25" t="s">
        <v>57</v>
      </c>
      <c r="Z5" s="25" t="s">
        <v>58</v>
      </c>
      <c r="AA5" s="25" t="s">
        <v>59</v>
      </c>
      <c r="AB5" s="25" t="s">
        <v>60</v>
      </c>
      <c r="AC5" s="25" t="s">
        <v>61</v>
      </c>
      <c r="AD5" s="25" t="s">
        <v>62</v>
      </c>
      <c r="AE5" s="25" t="s">
        <v>63</v>
      </c>
      <c r="AF5" s="25" t="s">
        <v>64</v>
      </c>
      <c r="AG5" s="25" t="s">
        <v>65</v>
      </c>
      <c r="AH5" s="25" t="s">
        <v>66</v>
      </c>
      <c r="AI5" s="25" t="s">
        <v>67</v>
      </c>
      <c r="AJ5" s="25" t="s">
        <v>68</v>
      </c>
      <c r="AK5" s="25" t="s">
        <v>69</v>
      </c>
    </row>
    <row r="6" spans="2:37" ht="34" x14ac:dyDescent="0.2">
      <c r="B6" s="26" t="s">
        <v>76</v>
      </c>
      <c r="C6" s="27" t="s">
        <v>77</v>
      </c>
      <c r="D6" s="27" t="s">
        <v>77</v>
      </c>
      <c r="E6" s="27" t="s">
        <v>77</v>
      </c>
      <c r="F6" s="27" t="s">
        <v>77</v>
      </c>
      <c r="G6" s="27" t="s">
        <v>77</v>
      </c>
      <c r="H6" s="27" t="s">
        <v>77</v>
      </c>
      <c r="I6" s="27" t="s">
        <v>77</v>
      </c>
      <c r="J6" s="27" t="s">
        <v>77</v>
      </c>
      <c r="K6" s="27" t="s">
        <v>77</v>
      </c>
      <c r="L6" s="27" t="s">
        <v>77</v>
      </c>
      <c r="M6" s="27" t="s">
        <v>77</v>
      </c>
      <c r="N6" s="27" t="s">
        <v>77</v>
      </c>
      <c r="O6" s="27" t="s">
        <v>77</v>
      </c>
      <c r="P6" s="27" t="s">
        <v>77</v>
      </c>
      <c r="Q6" s="27" t="s">
        <v>77</v>
      </c>
      <c r="R6" s="27" t="s">
        <v>77</v>
      </c>
      <c r="S6" s="27" t="s">
        <v>77</v>
      </c>
      <c r="T6" s="27" t="s">
        <v>77</v>
      </c>
      <c r="U6" s="27" t="s">
        <v>77</v>
      </c>
      <c r="V6" s="27" t="s">
        <v>77</v>
      </c>
      <c r="W6" s="27" t="s">
        <v>77</v>
      </c>
      <c r="X6" s="27" t="s">
        <v>77</v>
      </c>
      <c r="Y6" s="27" t="s">
        <v>77</v>
      </c>
      <c r="Z6" s="27" t="s">
        <v>77</v>
      </c>
      <c r="AA6" s="27" t="s">
        <v>77</v>
      </c>
      <c r="AB6" s="27" t="s">
        <v>77</v>
      </c>
      <c r="AC6" s="27" t="s">
        <v>77</v>
      </c>
      <c r="AD6" s="27" t="s">
        <v>77</v>
      </c>
      <c r="AE6" s="27" t="s">
        <v>77</v>
      </c>
      <c r="AF6" s="27" t="s">
        <v>77</v>
      </c>
      <c r="AG6" s="27" t="s">
        <v>77</v>
      </c>
      <c r="AH6" s="27" t="s">
        <v>77</v>
      </c>
      <c r="AI6" s="27" t="s">
        <v>77</v>
      </c>
      <c r="AJ6" s="27" t="s">
        <v>77</v>
      </c>
      <c r="AK6" s="27" t="s">
        <v>77</v>
      </c>
    </row>
    <row r="7" spans="2:37" ht="33" x14ac:dyDescent="0.2">
      <c r="B7" s="28" t="s">
        <v>155</v>
      </c>
      <c r="C7" s="27" t="s">
        <v>77</v>
      </c>
      <c r="D7" s="29">
        <v>9139.1</v>
      </c>
      <c r="E7" s="29">
        <v>34964.199999999997</v>
      </c>
      <c r="F7" s="29">
        <v>11174.1</v>
      </c>
      <c r="G7" s="29">
        <v>1752</v>
      </c>
      <c r="H7" s="29">
        <v>686.6</v>
      </c>
      <c r="I7" s="29">
        <v>3774.8</v>
      </c>
      <c r="J7" s="29">
        <v>5988.9</v>
      </c>
      <c r="K7" s="29">
        <v>3248.7</v>
      </c>
      <c r="L7" s="29">
        <v>1746.8</v>
      </c>
      <c r="M7" s="29">
        <v>1973.2</v>
      </c>
      <c r="N7" s="29">
        <v>3002.5</v>
      </c>
      <c r="O7" s="29">
        <v>2478.9</v>
      </c>
      <c r="P7" s="29">
        <v>2905.3</v>
      </c>
      <c r="Q7" s="29">
        <v>684.2</v>
      </c>
      <c r="R7" s="29">
        <v>1076.9000000000001</v>
      </c>
      <c r="S7" s="29">
        <v>3039.2</v>
      </c>
      <c r="T7" s="29">
        <v>551.1</v>
      </c>
      <c r="U7" s="29">
        <v>3973.6</v>
      </c>
      <c r="V7" s="29">
        <v>11562.4</v>
      </c>
      <c r="W7" s="29">
        <v>13723</v>
      </c>
      <c r="X7" s="29">
        <v>50708.800000000003</v>
      </c>
      <c r="Y7" s="29">
        <v>3249.6</v>
      </c>
      <c r="Z7" s="29">
        <v>25704</v>
      </c>
      <c r="AA7" s="29">
        <v>8791.9</v>
      </c>
      <c r="AB7" s="29">
        <v>34296.400000000001</v>
      </c>
      <c r="AC7" s="29">
        <v>21884.1</v>
      </c>
      <c r="AD7" s="29">
        <v>1006.5</v>
      </c>
      <c r="AE7" s="29">
        <v>409.1</v>
      </c>
      <c r="AF7" s="29">
        <v>17673.599999999999</v>
      </c>
      <c r="AG7" s="29">
        <v>47289.7</v>
      </c>
      <c r="AH7" s="29">
        <v>2194.9</v>
      </c>
      <c r="AI7" s="29">
        <v>5965.9</v>
      </c>
      <c r="AJ7" s="29">
        <v>25424.400000000001</v>
      </c>
      <c r="AK7" s="29">
        <v>0</v>
      </c>
    </row>
    <row r="8" spans="2:37" ht="44" x14ac:dyDescent="0.2">
      <c r="B8" s="28" t="s">
        <v>156</v>
      </c>
      <c r="C8" s="27" t="s">
        <v>77</v>
      </c>
      <c r="D8" s="30">
        <v>2803.5</v>
      </c>
      <c r="E8" s="30">
        <v>11846.3</v>
      </c>
      <c r="F8" s="30">
        <v>5785</v>
      </c>
      <c r="G8" s="30">
        <v>1760.7</v>
      </c>
      <c r="H8" s="30">
        <v>571.6</v>
      </c>
      <c r="I8" s="30">
        <v>3146.8</v>
      </c>
      <c r="J8" s="30">
        <v>1135.5999999999999</v>
      </c>
      <c r="K8" s="30">
        <v>2262</v>
      </c>
      <c r="L8" s="30">
        <v>1648.9</v>
      </c>
      <c r="M8" s="30">
        <v>889.4</v>
      </c>
      <c r="N8" s="30">
        <v>1932.9</v>
      </c>
      <c r="O8" s="30">
        <v>2302.6</v>
      </c>
      <c r="P8" s="30">
        <v>2326.1</v>
      </c>
      <c r="Q8" s="30">
        <v>478.3</v>
      </c>
      <c r="R8" s="30">
        <v>1098.7</v>
      </c>
      <c r="S8" s="30">
        <v>2231.1999999999998</v>
      </c>
      <c r="T8" s="30">
        <v>562.6</v>
      </c>
      <c r="U8" s="30">
        <v>1542.1</v>
      </c>
      <c r="V8" s="30">
        <v>3778.2</v>
      </c>
      <c r="W8" s="30">
        <v>6189.2</v>
      </c>
      <c r="X8" s="30">
        <v>24349.599999999999</v>
      </c>
      <c r="Y8" s="30">
        <v>1246.5</v>
      </c>
      <c r="Z8" s="30">
        <v>8954</v>
      </c>
      <c r="AA8" s="30">
        <v>2877.1</v>
      </c>
      <c r="AB8" s="30">
        <v>17230.900000000001</v>
      </c>
      <c r="AC8" s="30">
        <v>1344.9</v>
      </c>
      <c r="AD8" s="30">
        <v>332.9</v>
      </c>
      <c r="AE8" s="30">
        <v>309.3</v>
      </c>
      <c r="AF8" s="30">
        <v>11409.4</v>
      </c>
      <c r="AG8" s="30">
        <v>41710.800000000003</v>
      </c>
      <c r="AH8" s="30">
        <v>1113.5</v>
      </c>
      <c r="AI8" s="30">
        <v>2632.7</v>
      </c>
      <c r="AJ8" s="30">
        <v>14138.8</v>
      </c>
      <c r="AK8" s="30">
        <v>0</v>
      </c>
    </row>
    <row r="9" spans="2:37" ht="44" x14ac:dyDescent="0.2">
      <c r="B9" s="28" t="s">
        <v>157</v>
      </c>
      <c r="C9" s="27" t="s">
        <v>77</v>
      </c>
      <c r="D9" s="29">
        <v>6335.5</v>
      </c>
      <c r="E9" s="29">
        <v>23117.8</v>
      </c>
      <c r="F9" s="29">
        <v>5389.1</v>
      </c>
      <c r="G9" s="29">
        <v>-8.6999999999999993</v>
      </c>
      <c r="H9" s="29">
        <v>114.9</v>
      </c>
      <c r="I9" s="29">
        <v>628</v>
      </c>
      <c r="J9" s="29">
        <v>4853.3999999999996</v>
      </c>
      <c r="K9" s="29">
        <v>986.7</v>
      </c>
      <c r="L9" s="29">
        <v>97.8</v>
      </c>
      <c r="M9" s="29">
        <v>1083.9000000000001</v>
      </c>
      <c r="N9" s="29">
        <v>1069.5999999999999</v>
      </c>
      <c r="O9" s="29">
        <v>176.3</v>
      </c>
      <c r="P9" s="29">
        <v>579.20000000000005</v>
      </c>
      <c r="Q9" s="29">
        <v>206</v>
      </c>
      <c r="R9" s="29">
        <v>-21.8</v>
      </c>
      <c r="S9" s="29">
        <v>808</v>
      </c>
      <c r="T9" s="29">
        <v>-11.5</v>
      </c>
      <c r="U9" s="29">
        <v>2431.5</v>
      </c>
      <c r="V9" s="29">
        <v>7784.2</v>
      </c>
      <c r="W9" s="29">
        <v>7533.8</v>
      </c>
      <c r="X9" s="29">
        <v>26359.200000000001</v>
      </c>
      <c r="Y9" s="29">
        <v>2003</v>
      </c>
      <c r="Z9" s="29">
        <v>16750</v>
      </c>
      <c r="AA9" s="29">
        <v>5914.9</v>
      </c>
      <c r="AB9" s="29">
        <v>17065.5</v>
      </c>
      <c r="AC9" s="29">
        <v>20539.2</v>
      </c>
      <c r="AD9" s="29">
        <v>673.6</v>
      </c>
      <c r="AE9" s="29">
        <v>99.8</v>
      </c>
      <c r="AF9" s="29">
        <v>6264.2</v>
      </c>
      <c r="AG9" s="29">
        <v>5578.8</v>
      </c>
      <c r="AH9" s="29">
        <v>1081.3</v>
      </c>
      <c r="AI9" s="29">
        <v>3333.2</v>
      </c>
      <c r="AJ9" s="29">
        <v>11285.6</v>
      </c>
      <c r="AK9" s="29">
        <v>0</v>
      </c>
    </row>
    <row r="10" spans="2:37" ht="55" x14ac:dyDescent="0.2">
      <c r="B10" s="28" t="s">
        <v>158</v>
      </c>
      <c r="C10" s="27" t="s">
        <v>77</v>
      </c>
      <c r="D10" s="30">
        <v>-2.9</v>
      </c>
      <c r="E10" s="30">
        <v>276.89999999999998</v>
      </c>
      <c r="F10" s="30">
        <v>65.599999999999994</v>
      </c>
      <c r="G10" s="30">
        <v>27.3</v>
      </c>
      <c r="H10" s="30">
        <v>8.1</v>
      </c>
      <c r="I10" s="30">
        <v>32.200000000000003</v>
      </c>
      <c r="J10" s="30">
        <v>126</v>
      </c>
      <c r="K10" s="30">
        <v>-80.099999999999994</v>
      </c>
      <c r="L10" s="30">
        <v>-6.9</v>
      </c>
      <c r="M10" s="30">
        <v>9.6</v>
      </c>
      <c r="N10" s="30">
        <v>25.5</v>
      </c>
      <c r="O10" s="30">
        <v>-2.7</v>
      </c>
      <c r="P10" s="30">
        <v>-48.4</v>
      </c>
      <c r="Q10" s="30">
        <v>7.9</v>
      </c>
      <c r="R10" s="30">
        <v>16.399999999999999</v>
      </c>
      <c r="S10" s="30">
        <v>-25.5</v>
      </c>
      <c r="T10" s="30">
        <v>4.5999999999999996</v>
      </c>
      <c r="U10" s="30">
        <v>18.399999999999999</v>
      </c>
      <c r="V10" s="30">
        <v>-82.7</v>
      </c>
      <c r="W10" s="30">
        <v>156.1</v>
      </c>
      <c r="X10" s="30">
        <v>954.7</v>
      </c>
      <c r="Y10" s="30">
        <v>78</v>
      </c>
      <c r="Z10" s="30">
        <v>385.5</v>
      </c>
      <c r="AA10" s="30">
        <v>84.3</v>
      </c>
      <c r="AB10" s="30">
        <v>466.7</v>
      </c>
      <c r="AC10" s="30">
        <v>2422.3000000000002</v>
      </c>
      <c r="AD10" s="30">
        <v>18.2</v>
      </c>
      <c r="AE10" s="30">
        <v>5.8</v>
      </c>
      <c r="AF10" s="30">
        <v>107.4</v>
      </c>
      <c r="AG10" s="30">
        <v>521.4</v>
      </c>
      <c r="AH10" s="30">
        <v>83.3</v>
      </c>
      <c r="AI10" s="30">
        <v>117.3</v>
      </c>
      <c r="AJ10" s="30">
        <v>856</v>
      </c>
      <c r="AK10" s="30">
        <v>0</v>
      </c>
    </row>
  </sheetData>
  <mergeCells count="7">
    <mergeCell ref="B5:C5"/>
    <mergeCell ref="B1:C1"/>
    <mergeCell ref="D1:AK1"/>
    <mergeCell ref="B2:C2"/>
    <mergeCell ref="D2:AK2"/>
    <mergeCell ref="B3:C3"/>
    <mergeCell ref="D3:AK3"/>
  </mergeCells>
  <hyperlinks>
    <hyperlink ref="D1" r:id="rId1" display="http://stats.oecd.org/OECDStat_Metadata/ShowMetadata.ashx?Dataset=IOTS&amp;Coords=[VAR].[VAL]&amp;ShowOnWeb=true&amp;Lang=en"/>
  </hyperlinks>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workbookViewId="0">
      <selection activeCell="K18" sqref="K18"/>
    </sheetView>
  </sheetViews>
  <sheetFormatPr baseColWidth="10" defaultColWidth="8.83203125" defaultRowHeight="15" x14ac:dyDescent="0.2"/>
  <sheetData>
    <row r="1" spans="1:10" x14ac:dyDescent="0.2">
      <c r="A1">
        <v>2011</v>
      </c>
    </row>
    <row r="2" spans="1:10" ht="33" x14ac:dyDescent="0.2">
      <c r="B2" s="28" t="s">
        <v>1</v>
      </c>
      <c r="C2" s="28" t="s">
        <v>166</v>
      </c>
      <c r="D2" s="28" t="s">
        <v>2</v>
      </c>
      <c r="E2" s="28" t="s">
        <v>167</v>
      </c>
      <c r="F2" s="28" t="s">
        <v>168</v>
      </c>
      <c r="G2" s="28" t="s">
        <v>169</v>
      </c>
      <c r="H2" s="28" t="s">
        <v>170</v>
      </c>
      <c r="I2" s="28" t="s">
        <v>171</v>
      </c>
      <c r="J2" s="28" t="s">
        <v>172</v>
      </c>
    </row>
    <row r="3" spans="1:10" x14ac:dyDescent="0.2">
      <c r="A3" t="s">
        <v>175</v>
      </c>
      <c r="B3">
        <v>603</v>
      </c>
      <c r="C3">
        <v>313</v>
      </c>
      <c r="D3">
        <v>1803</v>
      </c>
      <c r="E3">
        <v>97</v>
      </c>
      <c r="F3">
        <v>1031</v>
      </c>
      <c r="G3">
        <v>2962</v>
      </c>
      <c r="H3">
        <v>727</v>
      </c>
      <c r="I3">
        <v>1631</v>
      </c>
      <c r="J3">
        <v>2828</v>
      </c>
    </row>
    <row r="4" spans="1:10" x14ac:dyDescent="0.2">
      <c r="A4" t="s">
        <v>176</v>
      </c>
      <c r="B4">
        <v>598</v>
      </c>
      <c r="C4">
        <v>282</v>
      </c>
      <c r="D4">
        <v>1735</v>
      </c>
      <c r="E4">
        <v>93</v>
      </c>
      <c r="F4">
        <v>1043</v>
      </c>
      <c r="G4">
        <v>2944</v>
      </c>
      <c r="H4">
        <v>777</v>
      </c>
      <c r="I4">
        <v>1704</v>
      </c>
      <c r="J4">
        <v>2831</v>
      </c>
    </row>
    <row r="5" spans="1:10" x14ac:dyDescent="0.2">
      <c r="A5" t="s">
        <v>177</v>
      </c>
      <c r="B5">
        <v>624</v>
      </c>
      <c r="C5">
        <v>324</v>
      </c>
      <c r="D5">
        <v>1737</v>
      </c>
      <c r="E5">
        <v>73</v>
      </c>
      <c r="F5">
        <v>1086</v>
      </c>
      <c r="G5">
        <v>3012</v>
      </c>
      <c r="H5">
        <v>756</v>
      </c>
      <c r="I5">
        <v>1768</v>
      </c>
      <c r="J5">
        <v>2836</v>
      </c>
    </row>
    <row r="6" spans="1:10" x14ac:dyDescent="0.2">
      <c r="A6" t="s">
        <v>178</v>
      </c>
      <c r="B6">
        <v>630</v>
      </c>
      <c r="C6">
        <v>327</v>
      </c>
      <c r="D6">
        <v>1789</v>
      </c>
      <c r="E6">
        <v>81</v>
      </c>
      <c r="F6">
        <v>1057</v>
      </c>
      <c r="G6">
        <v>3060</v>
      </c>
      <c r="H6">
        <v>788</v>
      </c>
      <c r="I6">
        <v>1739</v>
      </c>
      <c r="J6">
        <v>2902</v>
      </c>
    </row>
    <row r="7" spans="1:10" x14ac:dyDescent="0.2">
      <c r="A7" t="s">
        <v>180</v>
      </c>
      <c r="B7" s="46">
        <f t="shared" ref="B7:J7" si="0">AVERAGE(B3:B6)</f>
        <v>613.75</v>
      </c>
      <c r="C7" s="46">
        <f t="shared" si="0"/>
        <v>311.5</v>
      </c>
      <c r="D7" s="46">
        <f t="shared" si="0"/>
        <v>1766</v>
      </c>
      <c r="E7" s="46">
        <f t="shared" si="0"/>
        <v>86</v>
      </c>
      <c r="F7" s="46">
        <f t="shared" si="0"/>
        <v>1054.25</v>
      </c>
      <c r="G7" s="46">
        <f t="shared" si="0"/>
        <v>2994.5</v>
      </c>
      <c r="H7" s="46">
        <f t="shared" si="0"/>
        <v>762</v>
      </c>
      <c r="I7" s="46">
        <f t="shared" si="0"/>
        <v>1710.5</v>
      </c>
      <c r="J7" s="46">
        <f t="shared" si="0"/>
        <v>2849.25</v>
      </c>
    </row>
    <row r="8" spans="1:10" x14ac:dyDescent="0.2">
      <c r="A8" t="s">
        <v>179</v>
      </c>
    </row>
  </sheetData>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4"/>
  <sheetViews>
    <sheetView topLeftCell="A28" workbookViewId="0">
      <selection activeCell="D25" sqref="D25"/>
    </sheetView>
  </sheetViews>
  <sheetFormatPr baseColWidth="10" defaultColWidth="8.83203125" defaultRowHeight="15" x14ac:dyDescent="0.2"/>
  <cols>
    <col min="1" max="1" width="26.5" customWidth="1"/>
    <col min="2" max="2" width="61.5" bestFit="1" customWidth="1"/>
  </cols>
  <sheetData>
    <row r="1" spans="1:2" x14ac:dyDescent="0.2">
      <c r="A1" s="49" t="s">
        <v>185</v>
      </c>
      <c r="B1" s="49" t="s">
        <v>186</v>
      </c>
    </row>
    <row r="2" spans="1:2" x14ac:dyDescent="0.2">
      <c r="A2" t="s">
        <v>1</v>
      </c>
      <c r="B2" t="s">
        <v>78</v>
      </c>
    </row>
    <row r="3" spans="1:2" x14ac:dyDescent="0.2">
      <c r="A3" t="s">
        <v>166</v>
      </c>
      <c r="B3" t="s">
        <v>79</v>
      </c>
    </row>
    <row r="4" spans="1:2" x14ac:dyDescent="0.2">
      <c r="A4" t="s">
        <v>2</v>
      </c>
      <c r="B4" t="s">
        <v>80</v>
      </c>
    </row>
    <row r="5" spans="1:2" x14ac:dyDescent="0.2">
      <c r="A5" t="s">
        <v>2</v>
      </c>
      <c r="B5" t="s">
        <v>81</v>
      </c>
    </row>
    <row r="6" spans="1:2" x14ac:dyDescent="0.2">
      <c r="A6" t="s">
        <v>2</v>
      </c>
      <c r="B6" t="s">
        <v>82</v>
      </c>
    </row>
    <row r="7" spans="1:2" x14ac:dyDescent="0.2">
      <c r="A7" t="s">
        <v>2</v>
      </c>
      <c r="B7" t="s">
        <v>83</v>
      </c>
    </row>
    <row r="8" spans="1:2" x14ac:dyDescent="0.2">
      <c r="A8" t="s">
        <v>2</v>
      </c>
      <c r="B8" t="s">
        <v>84</v>
      </c>
    </row>
    <row r="9" spans="1:2" x14ac:dyDescent="0.2">
      <c r="A9" t="s">
        <v>2</v>
      </c>
      <c r="B9" t="s">
        <v>85</v>
      </c>
    </row>
    <row r="10" spans="1:2" x14ac:dyDescent="0.2">
      <c r="A10" t="s">
        <v>2</v>
      </c>
      <c r="B10" t="s">
        <v>86</v>
      </c>
    </row>
    <row r="11" spans="1:2" x14ac:dyDescent="0.2">
      <c r="A11" t="s">
        <v>2</v>
      </c>
      <c r="B11" t="s">
        <v>87</v>
      </c>
    </row>
    <row r="12" spans="1:2" x14ac:dyDescent="0.2">
      <c r="A12" t="s">
        <v>2</v>
      </c>
      <c r="B12" t="s">
        <v>88</v>
      </c>
    </row>
    <row r="13" spans="1:2" x14ac:dyDescent="0.2">
      <c r="A13" t="s">
        <v>2</v>
      </c>
      <c r="B13" t="s">
        <v>89</v>
      </c>
    </row>
    <row r="14" spans="1:2" x14ac:dyDescent="0.2">
      <c r="A14" t="s">
        <v>2</v>
      </c>
      <c r="B14" t="s">
        <v>90</v>
      </c>
    </row>
    <row r="15" spans="1:2" x14ac:dyDescent="0.2">
      <c r="A15" t="s">
        <v>2</v>
      </c>
      <c r="B15" t="s">
        <v>91</v>
      </c>
    </row>
    <row r="16" spans="1:2" x14ac:dyDescent="0.2">
      <c r="A16" t="s">
        <v>2</v>
      </c>
      <c r="B16" t="s">
        <v>92</v>
      </c>
    </row>
    <row r="17" spans="1:2" x14ac:dyDescent="0.2">
      <c r="A17" t="s">
        <v>2</v>
      </c>
      <c r="B17" t="s">
        <v>93</v>
      </c>
    </row>
    <row r="18" spans="1:2" x14ac:dyDescent="0.2">
      <c r="A18" t="s">
        <v>2</v>
      </c>
      <c r="B18" t="s">
        <v>94</v>
      </c>
    </row>
    <row r="19" spans="1:2" x14ac:dyDescent="0.2">
      <c r="A19" t="s">
        <v>2</v>
      </c>
      <c r="B19" t="s">
        <v>95</v>
      </c>
    </row>
    <row r="20" spans="1:2" x14ac:dyDescent="0.2">
      <c r="A20" t="s">
        <v>167</v>
      </c>
      <c r="B20" t="s">
        <v>96</v>
      </c>
    </row>
    <row r="21" spans="1:2" x14ac:dyDescent="0.2">
      <c r="A21" t="s">
        <v>168</v>
      </c>
      <c r="B21" t="s">
        <v>97</v>
      </c>
    </row>
    <row r="22" spans="1:2" x14ac:dyDescent="0.2">
      <c r="A22" t="s">
        <v>169</v>
      </c>
      <c r="B22" t="s">
        <v>98</v>
      </c>
    </row>
    <row r="23" spans="1:2" x14ac:dyDescent="0.2">
      <c r="A23" t="s">
        <v>169</v>
      </c>
      <c r="B23" t="s">
        <v>99</v>
      </c>
    </row>
    <row r="24" spans="1:2" x14ac:dyDescent="0.2">
      <c r="A24" t="s">
        <v>170</v>
      </c>
      <c r="B24" t="s">
        <v>100</v>
      </c>
    </row>
    <row r="25" spans="1:2" x14ac:dyDescent="0.2">
      <c r="A25" t="s">
        <v>170</v>
      </c>
      <c r="B25" t="s">
        <v>101</v>
      </c>
    </row>
    <row r="26" spans="1:2" x14ac:dyDescent="0.2">
      <c r="A26" t="s">
        <v>171</v>
      </c>
      <c r="B26" t="s">
        <v>102</v>
      </c>
    </row>
    <row r="27" spans="1:2" x14ac:dyDescent="0.2">
      <c r="A27" t="s">
        <v>171</v>
      </c>
      <c r="B27" t="s">
        <v>103</v>
      </c>
    </row>
    <row r="28" spans="1:2" x14ac:dyDescent="0.2">
      <c r="A28" t="s">
        <v>171</v>
      </c>
      <c r="B28" t="s">
        <v>104</v>
      </c>
    </row>
    <row r="29" spans="1:2" x14ac:dyDescent="0.2">
      <c r="A29" t="s">
        <v>171</v>
      </c>
      <c r="B29" t="s">
        <v>105</v>
      </c>
    </row>
    <row r="30" spans="1:2" x14ac:dyDescent="0.2">
      <c r="A30" t="s">
        <v>171</v>
      </c>
      <c r="B30" t="s">
        <v>106</v>
      </c>
    </row>
    <row r="31" spans="1:2" x14ac:dyDescent="0.2">
      <c r="A31" t="s">
        <v>172</v>
      </c>
      <c r="B31" t="s">
        <v>107</v>
      </c>
    </row>
    <row r="32" spans="1:2" x14ac:dyDescent="0.2">
      <c r="A32" t="s">
        <v>172</v>
      </c>
      <c r="B32" t="s">
        <v>108</v>
      </c>
    </row>
    <row r="33" spans="1:2" x14ac:dyDescent="0.2">
      <c r="A33" t="s">
        <v>172</v>
      </c>
      <c r="B33" t="s">
        <v>109</v>
      </c>
    </row>
    <row r="34" spans="1:2" x14ac:dyDescent="0.2">
      <c r="A34" t="s">
        <v>172</v>
      </c>
      <c r="B34" t="s">
        <v>110</v>
      </c>
    </row>
  </sheetData>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5"/>
  <sheetViews>
    <sheetView topLeftCell="A51" workbookViewId="0">
      <selection activeCell="E75" sqref="E75"/>
    </sheetView>
  </sheetViews>
  <sheetFormatPr baseColWidth="10" defaultColWidth="8.83203125" defaultRowHeight="15" x14ac:dyDescent="0.2"/>
  <sheetData>
    <row r="1" spans="1:19" ht="14.5" customHeight="1" x14ac:dyDescent="0.2">
      <c r="C1" s="92" t="s">
        <v>29</v>
      </c>
      <c r="D1" s="93"/>
      <c r="E1" s="85" t="s">
        <v>30</v>
      </c>
      <c r="F1" s="86"/>
      <c r="G1" s="86"/>
      <c r="H1" s="86"/>
      <c r="I1" s="86"/>
      <c r="J1" s="86"/>
      <c r="K1" s="86"/>
      <c r="L1" s="86"/>
      <c r="M1" s="86"/>
    </row>
    <row r="2" spans="1:19" ht="14.5" customHeight="1" x14ac:dyDescent="0.2">
      <c r="C2" s="92" t="s">
        <v>31</v>
      </c>
      <c r="D2" s="93"/>
      <c r="E2" s="87" t="s">
        <v>32</v>
      </c>
      <c r="F2" s="88"/>
      <c r="G2" s="88"/>
      <c r="H2" s="88"/>
      <c r="I2" s="88"/>
      <c r="J2" s="88"/>
      <c r="K2" s="88"/>
      <c r="L2" s="88"/>
      <c r="M2" s="88"/>
    </row>
    <row r="3" spans="1:19" ht="14.5" customHeight="1" x14ac:dyDescent="0.2">
      <c r="C3" s="92" t="s">
        <v>33</v>
      </c>
      <c r="D3" s="93"/>
      <c r="E3" s="81" t="s">
        <v>34</v>
      </c>
      <c r="F3" s="82"/>
      <c r="G3" s="82"/>
      <c r="H3" s="82"/>
      <c r="I3" s="82"/>
      <c r="J3" s="82"/>
      <c r="K3" s="82"/>
      <c r="L3" s="82"/>
      <c r="M3" s="82"/>
    </row>
    <row r="4" spans="1:19" ht="14.5" customHeight="1" x14ac:dyDescent="0.2">
      <c r="C4" s="89"/>
      <c r="D4" s="90"/>
      <c r="E4" s="89" t="s">
        <v>150</v>
      </c>
      <c r="F4" s="90"/>
      <c r="G4" s="90"/>
      <c r="H4" s="90"/>
      <c r="I4" s="90"/>
      <c r="J4" s="90"/>
      <c r="K4" s="90"/>
      <c r="L4" s="90"/>
      <c r="M4" s="90"/>
      <c r="N4" s="83" t="s">
        <v>149</v>
      </c>
      <c r="O4" s="83"/>
      <c r="P4" s="83"/>
      <c r="Q4" s="83"/>
      <c r="R4" s="83"/>
      <c r="S4" s="84"/>
    </row>
    <row r="5" spans="1:19" ht="66" x14ac:dyDescent="0.2">
      <c r="C5" s="79" t="s">
        <v>35</v>
      </c>
      <c r="D5" s="80"/>
      <c r="E5" s="25" t="s">
        <v>1</v>
      </c>
      <c r="F5" s="25" t="s">
        <v>166</v>
      </c>
      <c r="G5" s="25" t="s">
        <v>2</v>
      </c>
      <c r="H5" s="25" t="s">
        <v>167</v>
      </c>
      <c r="I5" s="25" t="s">
        <v>168</v>
      </c>
      <c r="J5" s="25" t="s">
        <v>169</v>
      </c>
      <c r="K5" s="25" t="s">
        <v>170</v>
      </c>
      <c r="L5" s="25" t="s">
        <v>171</v>
      </c>
      <c r="M5" s="25" t="s">
        <v>172</v>
      </c>
      <c r="N5" s="31" t="s">
        <v>70</v>
      </c>
      <c r="O5" s="31" t="s">
        <v>71</v>
      </c>
      <c r="P5" s="31" t="s">
        <v>72</v>
      </c>
      <c r="Q5" s="31" t="s">
        <v>73</v>
      </c>
      <c r="R5" s="31" t="s">
        <v>74</v>
      </c>
      <c r="S5" s="31" t="s">
        <v>75</v>
      </c>
    </row>
    <row r="6" spans="1:19" ht="34" x14ac:dyDescent="0.2">
      <c r="C6" s="26" t="s">
        <v>76</v>
      </c>
      <c r="D6" s="27" t="s">
        <v>77</v>
      </c>
      <c r="E6" s="27" t="s">
        <v>77</v>
      </c>
      <c r="F6" s="27" t="s">
        <v>77</v>
      </c>
      <c r="G6" s="27" t="s">
        <v>77</v>
      </c>
      <c r="H6" s="27" t="s">
        <v>77</v>
      </c>
      <c r="I6" s="27" t="s">
        <v>77</v>
      </c>
      <c r="J6" s="27" t="s">
        <v>77</v>
      </c>
      <c r="K6" s="27" t="s">
        <v>77</v>
      </c>
      <c r="L6" s="27" t="s">
        <v>77</v>
      </c>
      <c r="M6" s="27" t="s">
        <v>77</v>
      </c>
      <c r="N6" s="27" t="s">
        <v>77</v>
      </c>
      <c r="O6" s="27" t="s">
        <v>77</v>
      </c>
      <c r="P6" s="27" t="s">
        <v>77</v>
      </c>
      <c r="Q6" s="27" t="s">
        <v>77</v>
      </c>
      <c r="R6" s="27" t="s">
        <v>77</v>
      </c>
      <c r="S6" s="27" t="s">
        <v>77</v>
      </c>
    </row>
    <row r="7" spans="1:19" ht="61.25" customHeight="1" x14ac:dyDescent="0.2">
      <c r="A7" t="s">
        <v>1</v>
      </c>
      <c r="B7" s="73" t="s">
        <v>151</v>
      </c>
      <c r="C7" s="28" t="s">
        <v>78</v>
      </c>
      <c r="D7" s="27" t="s">
        <v>77</v>
      </c>
      <c r="E7" s="29">
        <f>SUMIF('2011 SA full table (step 1)'!$E$4:$AK$4,'2011 SA dim2 (step 5)'!E$5,'2011 SA full table (step 1)'!$E8:$AK8)</f>
        <v>422.9</v>
      </c>
      <c r="F7" s="29">
        <f>SUMIF('2011 SA full table (step 1)'!$E$4:$AK$4,'2011 SA dim2 (step 5)'!F$5,'2011 SA full table (step 1)'!$E8:$AK8)</f>
        <v>3.5</v>
      </c>
      <c r="G7" s="29">
        <f>SUMIF('2011 SA full table (step 1)'!$E$4:$AK$4,'2011 SA dim2 (step 5)'!G$5,'2011 SA full table (step 1)'!$E8:$AK8)</f>
        <v>11077.199999999997</v>
      </c>
      <c r="H7" s="29">
        <f>SUMIF('2011 SA full table (step 1)'!$E$4:$AK$4,'2011 SA dim2 (step 5)'!H$5,'2011 SA full table (step 1)'!$E8:$AK8)</f>
        <v>1.2</v>
      </c>
      <c r="I7" s="29">
        <f>SUMIF('2011 SA full table (step 1)'!$E$4:$AK$4,'2011 SA dim2 (step 5)'!I$5,'2011 SA full table (step 1)'!$E8:$AK8)</f>
        <v>0.9</v>
      </c>
      <c r="J7" s="29">
        <f>SUMIF('2011 SA full table (step 1)'!$E$4:$AK$4,'2011 SA dim2 (step 5)'!J$5,'2011 SA full table (step 1)'!$E8:$AK8)</f>
        <v>39.799999999999997</v>
      </c>
      <c r="K7" s="29">
        <f>SUMIF('2011 SA full table (step 1)'!$E$4:$AK$4,'2011 SA dim2 (step 5)'!K$5,'2011 SA full table (step 1)'!$E8:$AK8)</f>
        <v>1.2999999999999998</v>
      </c>
      <c r="L7" s="29">
        <f>SUMIF('2011 SA full table (step 1)'!$E$4:$AK$4,'2011 SA dim2 (step 5)'!L$5,'2011 SA full table (step 1)'!$E8:$AK8)</f>
        <v>18.8</v>
      </c>
      <c r="M7" s="29">
        <f>SUMIF('2011 SA full table (step 1)'!$E$4:$AK$4,'2011 SA dim2 (step 5)'!M$5,'2011 SA full table (step 1)'!$E8:$AK8)</f>
        <v>345.90000000000003</v>
      </c>
      <c r="N7" s="29">
        <f>'2011 SA full table (step 1)'!AM8</f>
        <v>8260.4</v>
      </c>
      <c r="O7" s="29">
        <f>'2011 SA full table (step 1)'!AN8</f>
        <v>0</v>
      </c>
      <c r="P7" s="29">
        <f>'2011 SA full table (step 1)'!AO8</f>
        <v>-12.1</v>
      </c>
      <c r="Q7" s="29">
        <f>'2011 SA full table (step 1)'!AP8</f>
        <v>0</v>
      </c>
      <c r="R7" s="29">
        <f>'2011 SA full table (step 1)'!AQ8</f>
        <v>0</v>
      </c>
      <c r="S7" s="29">
        <f>'2011 SA full table (step 1)'!AR8</f>
        <v>2470.1999999999998</v>
      </c>
    </row>
    <row r="8" spans="1:19" ht="44" x14ac:dyDescent="0.2">
      <c r="A8" t="s">
        <v>166</v>
      </c>
      <c r="B8" s="74"/>
      <c r="C8" s="28" t="s">
        <v>79</v>
      </c>
      <c r="D8" s="27" t="s">
        <v>77</v>
      </c>
      <c r="E8" s="29">
        <f>SUMIF('2011 SA full table (step 1)'!$E$4:$AK$4,'2011 SA dim2 (step 5)'!E$5,'2011 SA full table (step 1)'!$E9:$AK9)</f>
        <v>144.1</v>
      </c>
      <c r="F8" s="29">
        <f>SUMIF('2011 SA full table (step 1)'!$E$4:$AK$4,'2011 SA dim2 (step 5)'!F$5,'2011 SA full table (step 1)'!$E9:$AK9)</f>
        <v>718.3</v>
      </c>
      <c r="G8" s="29">
        <f>SUMIF('2011 SA full table (step 1)'!$E$4:$AK$4,'2011 SA dim2 (step 5)'!G$5,'2011 SA full table (step 1)'!$E9:$AK9)</f>
        <v>19665.7</v>
      </c>
      <c r="H8" s="29">
        <f>SUMIF('2011 SA full table (step 1)'!$E$4:$AK$4,'2011 SA dim2 (step 5)'!H$5,'2011 SA full table (step 1)'!$E9:$AK9)</f>
        <v>2405</v>
      </c>
      <c r="I8" s="29">
        <f>SUMIF('2011 SA full table (step 1)'!$E$4:$AK$4,'2011 SA dim2 (step 5)'!I$5,'2011 SA full table (step 1)'!$E9:$AK9)</f>
        <v>1423.5</v>
      </c>
      <c r="J8" s="29">
        <f>SUMIF('2011 SA full table (step 1)'!$E$4:$AK$4,'2011 SA dim2 (step 5)'!J$5,'2011 SA full table (step 1)'!$E9:$AK9)</f>
        <v>7.8</v>
      </c>
      <c r="K8" s="29">
        <f>SUMIF('2011 SA full table (step 1)'!$E$4:$AK$4,'2011 SA dim2 (step 5)'!K$5,'2011 SA full table (step 1)'!$E9:$AK9)</f>
        <v>227</v>
      </c>
      <c r="L8" s="29">
        <f>SUMIF('2011 SA full table (step 1)'!$E$4:$AK$4,'2011 SA dim2 (step 5)'!L$5,'2011 SA full table (step 1)'!$E9:$AK9)</f>
        <v>0.3</v>
      </c>
      <c r="M8" s="29">
        <f>SUMIF('2011 SA full table (step 1)'!$E$4:$AK$4,'2011 SA dim2 (step 5)'!M$5,'2011 SA full table (step 1)'!$E9:$AK9)</f>
        <v>605</v>
      </c>
      <c r="N8" s="29">
        <f>'2011 SA full table (step 1)'!AM9</f>
        <v>170.8</v>
      </c>
      <c r="O8" s="29">
        <f>'2011 SA full table (step 1)'!AN9</f>
        <v>0</v>
      </c>
      <c r="P8" s="29">
        <f>'2011 SA full table (step 1)'!AO9</f>
        <v>-35.799999999999997</v>
      </c>
      <c r="Q8" s="29">
        <f>'2011 SA full table (step 1)'!AP9</f>
        <v>0</v>
      </c>
      <c r="R8" s="29">
        <f>'2011 SA full table (step 1)'!AQ9</f>
        <v>0</v>
      </c>
      <c r="S8" s="29">
        <f>'2011 SA full table (step 1)'!AR9</f>
        <v>33372.9</v>
      </c>
    </row>
    <row r="9" spans="1:19" ht="66" x14ac:dyDescent="0.2">
      <c r="A9" t="s">
        <v>2</v>
      </c>
      <c r="B9" s="74"/>
      <c r="C9" s="28" t="s">
        <v>80</v>
      </c>
      <c r="D9" s="27" t="s">
        <v>77</v>
      </c>
      <c r="E9" s="29">
        <f>SUMIF('2011 SA full table (step 1)'!$E$4:$AK$4,'2011 SA dim2 (step 5)'!E$5,'2011 SA full table (step 1)'!$E10:$AK10)</f>
        <v>2139.6999999999998</v>
      </c>
      <c r="F9" s="29">
        <f>SUMIF('2011 SA full table (step 1)'!$E$4:$AK$4,'2011 SA dim2 (step 5)'!F$5,'2011 SA full table (step 1)'!$E10:$AK10)</f>
        <v>59.5</v>
      </c>
      <c r="G9" s="29">
        <f>SUMIF('2011 SA full table (step 1)'!$E$4:$AK$4,'2011 SA dim2 (step 5)'!G$5,'2011 SA full table (step 1)'!$E10:$AK10)</f>
        <v>6683.5</v>
      </c>
      <c r="H9" s="29">
        <f>SUMIF('2011 SA full table (step 1)'!$E$4:$AK$4,'2011 SA dim2 (step 5)'!H$5,'2011 SA full table (step 1)'!$E10:$AK10)</f>
        <v>7.5</v>
      </c>
      <c r="I9" s="29">
        <f>SUMIF('2011 SA full table (step 1)'!$E$4:$AK$4,'2011 SA dim2 (step 5)'!I$5,'2011 SA full table (step 1)'!$E10:$AK10)</f>
        <v>0</v>
      </c>
      <c r="J9" s="29">
        <f>SUMIF('2011 SA full table (step 1)'!$E$4:$AK$4,'2011 SA dim2 (step 5)'!J$5,'2011 SA full table (step 1)'!$E10:$AK10)</f>
        <v>1095.0999999999999</v>
      </c>
      <c r="K9" s="29">
        <f>SUMIF('2011 SA full table (step 1)'!$E$4:$AK$4,'2011 SA dim2 (step 5)'!K$5,'2011 SA full table (step 1)'!$E10:$AK10)</f>
        <v>407</v>
      </c>
      <c r="L9" s="29">
        <f>SUMIF('2011 SA full table (step 1)'!$E$4:$AK$4,'2011 SA dim2 (step 5)'!L$5,'2011 SA full table (step 1)'!$E10:$AK10)</f>
        <v>338.7</v>
      </c>
      <c r="M9" s="29">
        <f>SUMIF('2011 SA full table (step 1)'!$E$4:$AK$4,'2011 SA dim2 (step 5)'!M$5,'2011 SA full table (step 1)'!$E10:$AK10)</f>
        <v>983.2</v>
      </c>
      <c r="N9" s="29">
        <f>'2011 SA full table (step 1)'!AM10</f>
        <v>27832.1</v>
      </c>
      <c r="O9" s="29">
        <f>'2011 SA full table (step 1)'!AN10</f>
        <v>0</v>
      </c>
      <c r="P9" s="29">
        <f>'2011 SA full table (step 1)'!AO10</f>
        <v>-11.6</v>
      </c>
      <c r="Q9" s="29">
        <f>'2011 SA full table (step 1)'!AP10</f>
        <v>0</v>
      </c>
      <c r="R9" s="29">
        <f>'2011 SA full table (step 1)'!AQ10</f>
        <v>388.8</v>
      </c>
      <c r="S9" s="29">
        <f>'2011 SA full table (step 1)'!AR10</f>
        <v>2733.2</v>
      </c>
    </row>
    <row r="10" spans="1:19" ht="77" x14ac:dyDescent="0.2">
      <c r="A10" t="s">
        <v>2</v>
      </c>
      <c r="B10" s="74"/>
      <c r="C10" s="28" t="s">
        <v>81</v>
      </c>
      <c r="D10" s="27" t="s">
        <v>77</v>
      </c>
      <c r="E10" s="29">
        <f>SUMIF('2011 SA full table (step 1)'!$E$4:$AK$4,'2011 SA dim2 (step 5)'!E$5,'2011 SA full table (step 1)'!$E11:$AK11)</f>
        <v>187.5</v>
      </c>
      <c r="F10" s="29">
        <f>SUMIF('2011 SA full table (step 1)'!$E$4:$AK$4,'2011 SA dim2 (step 5)'!F$5,'2011 SA full table (step 1)'!$E11:$AK11)</f>
        <v>198</v>
      </c>
      <c r="G10" s="29">
        <f>SUMIF('2011 SA full table (step 1)'!$E$4:$AK$4,'2011 SA dim2 (step 5)'!G$5,'2011 SA full table (step 1)'!$E11:$AK11)</f>
        <v>3149.8000000000006</v>
      </c>
      <c r="H10" s="29">
        <f>SUMIF('2011 SA full table (step 1)'!$E$4:$AK$4,'2011 SA dim2 (step 5)'!H$5,'2011 SA full table (step 1)'!$E11:$AK11)</f>
        <v>2.2000000000000002</v>
      </c>
      <c r="I10" s="29">
        <f>SUMIF('2011 SA full table (step 1)'!$E$4:$AK$4,'2011 SA dim2 (step 5)'!I$5,'2011 SA full table (step 1)'!$E11:$AK11)</f>
        <v>300.10000000000002</v>
      </c>
      <c r="J10" s="29">
        <f>SUMIF('2011 SA full table (step 1)'!$E$4:$AK$4,'2011 SA dim2 (step 5)'!J$5,'2011 SA full table (step 1)'!$E11:$AK11)</f>
        <v>160.30000000000001</v>
      </c>
      <c r="K10" s="29">
        <f>SUMIF('2011 SA full table (step 1)'!$E$4:$AK$4,'2011 SA dim2 (step 5)'!K$5,'2011 SA full table (step 1)'!$E11:$AK11)</f>
        <v>203.5</v>
      </c>
      <c r="L10" s="29">
        <f>SUMIF('2011 SA full table (step 1)'!$E$4:$AK$4,'2011 SA dim2 (step 5)'!L$5,'2011 SA full table (step 1)'!$E11:$AK11)</f>
        <v>13.2</v>
      </c>
      <c r="M10" s="29">
        <f>SUMIF('2011 SA full table (step 1)'!$E$4:$AK$4,'2011 SA dim2 (step 5)'!M$5,'2011 SA full table (step 1)'!$E11:$AK11)</f>
        <v>448.6</v>
      </c>
      <c r="N10" s="29">
        <f>'2011 SA full table (step 1)'!AM11</f>
        <v>7920.3</v>
      </c>
      <c r="O10" s="29">
        <f>'2011 SA full table (step 1)'!AN11</f>
        <v>1.8</v>
      </c>
      <c r="P10" s="29">
        <f>'2011 SA full table (step 1)'!AO11</f>
        <v>-6.5</v>
      </c>
      <c r="Q10" s="29">
        <f>'2011 SA full table (step 1)'!AP11</f>
        <v>0</v>
      </c>
      <c r="R10" s="29">
        <f>'2011 SA full table (step 1)'!AQ11</f>
        <v>159.4</v>
      </c>
      <c r="S10" s="29">
        <f>'2011 SA full table (step 1)'!AR11</f>
        <v>425.5</v>
      </c>
    </row>
    <row r="11" spans="1:19" ht="55" x14ac:dyDescent="0.2">
      <c r="A11" t="s">
        <v>2</v>
      </c>
      <c r="B11" s="74"/>
      <c r="C11" s="28" t="s">
        <v>82</v>
      </c>
      <c r="D11" s="27" t="s">
        <v>77</v>
      </c>
      <c r="E11" s="29">
        <f>SUMIF('2011 SA full table (step 1)'!$E$4:$AK$4,'2011 SA dim2 (step 5)'!E$5,'2011 SA full table (step 1)'!$E12:$AK12)</f>
        <v>32.4</v>
      </c>
      <c r="F11" s="29">
        <f>SUMIF('2011 SA full table (step 1)'!$E$4:$AK$4,'2011 SA dim2 (step 5)'!F$5,'2011 SA full table (step 1)'!$E12:$AK12)</f>
        <v>196.3</v>
      </c>
      <c r="G11" s="29">
        <f>SUMIF('2011 SA full table (step 1)'!$E$4:$AK$4,'2011 SA dim2 (step 5)'!G$5,'2011 SA full table (step 1)'!$E12:$AK12)</f>
        <v>1235.4000000000001</v>
      </c>
      <c r="H11" s="29">
        <f>SUMIF('2011 SA full table (step 1)'!$E$4:$AK$4,'2011 SA dim2 (step 5)'!H$5,'2011 SA full table (step 1)'!$E12:$AK12)</f>
        <v>8</v>
      </c>
      <c r="I11" s="29">
        <f>SUMIF('2011 SA full table (step 1)'!$E$4:$AK$4,'2011 SA dim2 (step 5)'!I$5,'2011 SA full table (step 1)'!$E12:$AK12)</f>
        <v>279.2</v>
      </c>
      <c r="J11" s="29">
        <f>SUMIF('2011 SA full table (step 1)'!$E$4:$AK$4,'2011 SA dim2 (step 5)'!J$5,'2011 SA full table (step 1)'!$E12:$AK12)</f>
        <v>140.30000000000001</v>
      </c>
      <c r="K11" s="29">
        <f>SUMIF('2011 SA full table (step 1)'!$E$4:$AK$4,'2011 SA dim2 (step 5)'!K$5,'2011 SA full table (step 1)'!$E12:$AK12)</f>
        <v>121.3</v>
      </c>
      <c r="L11" s="29">
        <f>SUMIF('2011 SA full table (step 1)'!$E$4:$AK$4,'2011 SA dim2 (step 5)'!L$5,'2011 SA full table (step 1)'!$E12:$AK12)</f>
        <v>37.900000000000006</v>
      </c>
      <c r="M11" s="29">
        <f>SUMIF('2011 SA full table (step 1)'!$E$4:$AK$4,'2011 SA dim2 (step 5)'!M$5,'2011 SA full table (step 1)'!$E12:$AK12)</f>
        <v>152.39999999999998</v>
      </c>
      <c r="N11" s="29">
        <f>'2011 SA full table (step 1)'!AM12</f>
        <v>59.4</v>
      </c>
      <c r="O11" s="29">
        <f>'2011 SA full table (step 1)'!AN12</f>
        <v>0</v>
      </c>
      <c r="P11" s="29">
        <f>'2011 SA full table (step 1)'!AO12</f>
        <v>-1.1000000000000001</v>
      </c>
      <c r="Q11" s="29">
        <f>'2011 SA full table (step 1)'!AP12</f>
        <v>0</v>
      </c>
      <c r="R11" s="29">
        <f>'2011 SA full table (step 1)'!AQ12</f>
        <v>0</v>
      </c>
      <c r="S11" s="29">
        <f>'2011 SA full table (step 1)'!AR12</f>
        <v>329.3</v>
      </c>
    </row>
    <row r="12" spans="1:19" ht="88" x14ac:dyDescent="0.2">
      <c r="A12" t="s">
        <v>2</v>
      </c>
      <c r="B12" s="74"/>
      <c r="C12" s="28" t="s">
        <v>83</v>
      </c>
      <c r="D12" s="27" t="s">
        <v>77</v>
      </c>
      <c r="E12" s="29">
        <f>SUMIF('2011 SA full table (step 1)'!$E$4:$AK$4,'2011 SA dim2 (step 5)'!E$5,'2011 SA full table (step 1)'!$E13:$AK13)</f>
        <v>8.3000000000000007</v>
      </c>
      <c r="F12" s="29">
        <f>SUMIF('2011 SA full table (step 1)'!$E$4:$AK$4,'2011 SA dim2 (step 5)'!F$5,'2011 SA full table (step 1)'!$E13:$AK13)</f>
        <v>35.200000000000003</v>
      </c>
      <c r="G12" s="29">
        <f>SUMIF('2011 SA full table (step 1)'!$E$4:$AK$4,'2011 SA dim2 (step 5)'!G$5,'2011 SA full table (step 1)'!$E13:$AK13)</f>
        <v>4691.1000000000004</v>
      </c>
      <c r="H12" s="29">
        <f>SUMIF('2011 SA full table (step 1)'!$E$4:$AK$4,'2011 SA dim2 (step 5)'!H$5,'2011 SA full table (step 1)'!$E13:$AK13)</f>
        <v>9.4</v>
      </c>
      <c r="I12" s="29">
        <f>SUMIF('2011 SA full table (step 1)'!$E$4:$AK$4,'2011 SA dim2 (step 5)'!I$5,'2011 SA full table (step 1)'!$E13:$AK13)</f>
        <v>94</v>
      </c>
      <c r="J12" s="29">
        <f>SUMIF('2011 SA full table (step 1)'!$E$4:$AK$4,'2011 SA dim2 (step 5)'!J$5,'2011 SA full table (step 1)'!$E13:$AK13)</f>
        <v>4209.2</v>
      </c>
      <c r="K12" s="29">
        <f>SUMIF('2011 SA full table (step 1)'!$E$4:$AK$4,'2011 SA dim2 (step 5)'!K$5,'2011 SA full table (step 1)'!$E13:$AK13)</f>
        <v>429.3</v>
      </c>
      <c r="L12" s="29">
        <f>SUMIF('2011 SA full table (step 1)'!$E$4:$AK$4,'2011 SA dim2 (step 5)'!L$5,'2011 SA full table (step 1)'!$E13:$AK13)</f>
        <v>2710.1000000000004</v>
      </c>
      <c r="M12" s="29">
        <f>SUMIF('2011 SA full table (step 1)'!$E$4:$AK$4,'2011 SA dim2 (step 5)'!M$5,'2011 SA full table (step 1)'!$E13:$AK13)</f>
        <v>1006.0999999999999</v>
      </c>
      <c r="N12" s="29">
        <f>'2011 SA full table (step 1)'!AM13</f>
        <v>2076.6</v>
      </c>
      <c r="O12" s="29">
        <f>'2011 SA full table (step 1)'!AN13</f>
        <v>0.1</v>
      </c>
      <c r="P12" s="29">
        <f>'2011 SA full table (step 1)'!AO13</f>
        <v>-5.7</v>
      </c>
      <c r="Q12" s="29">
        <f>'2011 SA full table (step 1)'!AP13</f>
        <v>0</v>
      </c>
      <c r="R12" s="29">
        <f>'2011 SA full table (step 1)'!AQ13</f>
        <v>0</v>
      </c>
      <c r="S12" s="29">
        <f>'2011 SA full table (step 1)'!AR13</f>
        <v>1169.4000000000001</v>
      </c>
    </row>
    <row r="13" spans="1:19" ht="88" x14ac:dyDescent="0.2">
      <c r="A13" t="s">
        <v>2</v>
      </c>
      <c r="B13" s="74"/>
      <c r="C13" s="28" t="s">
        <v>84</v>
      </c>
      <c r="D13" s="27" t="s">
        <v>77</v>
      </c>
      <c r="E13" s="29">
        <f>SUMIF('2011 SA full table (step 1)'!$E$4:$AK$4,'2011 SA dim2 (step 5)'!E$5,'2011 SA full table (step 1)'!$E14:$AK14)</f>
        <v>329.5</v>
      </c>
      <c r="F13" s="29">
        <f>SUMIF('2011 SA full table (step 1)'!$E$4:$AK$4,'2011 SA dim2 (step 5)'!F$5,'2011 SA full table (step 1)'!$E14:$AK14)</f>
        <v>399</v>
      </c>
      <c r="G13" s="29">
        <f>SUMIF('2011 SA full table (step 1)'!$E$4:$AK$4,'2011 SA dim2 (step 5)'!G$5,'2011 SA full table (step 1)'!$E14:$AK14)</f>
        <v>4267.5</v>
      </c>
      <c r="H13" s="29">
        <f>SUMIF('2011 SA full table (step 1)'!$E$4:$AK$4,'2011 SA dim2 (step 5)'!H$5,'2011 SA full table (step 1)'!$E14:$AK14)</f>
        <v>58.9</v>
      </c>
      <c r="I13" s="29">
        <f>SUMIF('2011 SA full table (step 1)'!$E$4:$AK$4,'2011 SA dim2 (step 5)'!I$5,'2011 SA full table (step 1)'!$E14:$AK14)</f>
        <v>551.29999999999995</v>
      </c>
      <c r="J13" s="29">
        <f>SUMIF('2011 SA full table (step 1)'!$E$4:$AK$4,'2011 SA dim2 (step 5)'!J$5,'2011 SA full table (step 1)'!$E14:$AK14)</f>
        <v>573.79999999999995</v>
      </c>
      <c r="K13" s="29">
        <f>SUMIF('2011 SA full table (step 1)'!$E$4:$AK$4,'2011 SA dim2 (step 5)'!K$5,'2011 SA full table (step 1)'!$E14:$AK14)</f>
        <v>2174.6999999999998</v>
      </c>
      <c r="L13" s="29">
        <f>SUMIF('2011 SA full table (step 1)'!$E$4:$AK$4,'2011 SA dim2 (step 5)'!L$5,'2011 SA full table (step 1)'!$E14:$AK14)</f>
        <v>596.4</v>
      </c>
      <c r="M13" s="29">
        <f>SUMIF('2011 SA full table (step 1)'!$E$4:$AK$4,'2011 SA dim2 (step 5)'!M$5,'2011 SA full table (step 1)'!$E14:$AK14)</f>
        <v>936.1</v>
      </c>
      <c r="N13" s="29">
        <f>'2011 SA full table (step 1)'!AM14</f>
        <v>10139.9</v>
      </c>
      <c r="O13" s="29">
        <f>'2011 SA full table (step 1)'!AN14</f>
        <v>282.89999999999998</v>
      </c>
      <c r="P13" s="29">
        <f>'2011 SA full table (step 1)'!AO14</f>
        <v>-17.5</v>
      </c>
      <c r="Q13" s="29">
        <f>'2011 SA full table (step 1)'!AP14</f>
        <v>0</v>
      </c>
      <c r="R13" s="29">
        <f>'2011 SA full table (step 1)'!AQ14</f>
        <v>51.3</v>
      </c>
      <c r="S13" s="29">
        <f>'2011 SA full table (step 1)'!AR14</f>
        <v>7882.8</v>
      </c>
    </row>
    <row r="14" spans="1:19" ht="55" x14ac:dyDescent="0.2">
      <c r="A14" t="s">
        <v>2</v>
      </c>
      <c r="B14" s="74"/>
      <c r="C14" s="28" t="s">
        <v>85</v>
      </c>
      <c r="D14" s="27" t="s">
        <v>77</v>
      </c>
      <c r="E14" s="29">
        <f>SUMIF('2011 SA full table (step 1)'!$E$4:$AK$4,'2011 SA dim2 (step 5)'!E$5,'2011 SA full table (step 1)'!$E15:$AK15)</f>
        <v>933.3</v>
      </c>
      <c r="F14" s="29">
        <f>SUMIF('2011 SA full table (step 1)'!$E$4:$AK$4,'2011 SA dim2 (step 5)'!F$5,'2011 SA full table (step 1)'!$E15:$AK15)</f>
        <v>854.4</v>
      </c>
      <c r="G14" s="29">
        <f>SUMIF('2011 SA full table (step 1)'!$E$4:$AK$4,'2011 SA dim2 (step 5)'!G$5,'2011 SA full table (step 1)'!$E15:$AK15)</f>
        <v>1709.9</v>
      </c>
      <c r="H14" s="29">
        <f>SUMIF('2011 SA full table (step 1)'!$E$4:$AK$4,'2011 SA dim2 (step 5)'!H$5,'2011 SA full table (step 1)'!$E15:$AK15)</f>
        <v>40.6</v>
      </c>
      <c r="I14" s="29">
        <f>SUMIF('2011 SA full table (step 1)'!$E$4:$AK$4,'2011 SA dim2 (step 5)'!I$5,'2011 SA full table (step 1)'!$E15:$AK15)</f>
        <v>346.2</v>
      </c>
      <c r="J14" s="29">
        <f>SUMIF('2011 SA full table (step 1)'!$E$4:$AK$4,'2011 SA dim2 (step 5)'!J$5,'2011 SA full table (step 1)'!$E15:$AK15)</f>
        <v>212.39999999999998</v>
      </c>
      <c r="K14" s="29">
        <f>SUMIF('2011 SA full table (step 1)'!$E$4:$AK$4,'2011 SA dim2 (step 5)'!K$5,'2011 SA full table (step 1)'!$E15:$AK15)</f>
        <v>254.7</v>
      </c>
      <c r="L14" s="29">
        <f>SUMIF('2011 SA full table (step 1)'!$E$4:$AK$4,'2011 SA dim2 (step 5)'!L$5,'2011 SA full table (step 1)'!$E15:$AK15)</f>
        <v>307</v>
      </c>
      <c r="M14" s="29">
        <f>SUMIF('2011 SA full table (step 1)'!$E$4:$AK$4,'2011 SA dim2 (step 5)'!M$5,'2011 SA full table (step 1)'!$E15:$AK15)</f>
        <v>986.4</v>
      </c>
      <c r="N14" s="29">
        <f>'2011 SA full table (step 1)'!AM15</f>
        <v>2412.3000000000002</v>
      </c>
      <c r="O14" s="29">
        <f>'2011 SA full table (step 1)'!AN15</f>
        <v>0</v>
      </c>
      <c r="P14" s="29">
        <f>'2011 SA full table (step 1)'!AO15</f>
        <v>-5.8</v>
      </c>
      <c r="Q14" s="29">
        <f>'2011 SA full table (step 1)'!AP15</f>
        <v>0</v>
      </c>
      <c r="R14" s="29">
        <f>'2011 SA full table (step 1)'!AQ15</f>
        <v>7.8</v>
      </c>
      <c r="S14" s="29">
        <f>'2011 SA full table (step 1)'!AR15</f>
        <v>5960.5</v>
      </c>
    </row>
    <row r="15" spans="1:19" ht="44" x14ac:dyDescent="0.2">
      <c r="A15" t="s">
        <v>2</v>
      </c>
      <c r="B15" s="74"/>
      <c r="C15" s="28" t="s">
        <v>86</v>
      </c>
      <c r="D15" s="27" t="s">
        <v>77</v>
      </c>
      <c r="E15" s="29">
        <f>SUMIF('2011 SA full table (step 1)'!$E$4:$AK$4,'2011 SA dim2 (step 5)'!E$5,'2011 SA full table (step 1)'!$E16:$AK16)</f>
        <v>40.1</v>
      </c>
      <c r="F15" s="29">
        <f>SUMIF('2011 SA full table (step 1)'!$E$4:$AK$4,'2011 SA dim2 (step 5)'!F$5,'2011 SA full table (step 1)'!$E16:$AK16)</f>
        <v>296.3</v>
      </c>
      <c r="G15" s="29">
        <f>SUMIF('2011 SA full table (step 1)'!$E$4:$AK$4,'2011 SA dim2 (step 5)'!G$5,'2011 SA full table (step 1)'!$E16:$AK16)</f>
        <v>1776.3999999999999</v>
      </c>
      <c r="H15" s="29">
        <f>SUMIF('2011 SA full table (step 1)'!$E$4:$AK$4,'2011 SA dim2 (step 5)'!H$5,'2011 SA full table (step 1)'!$E16:$AK16)</f>
        <v>3.8</v>
      </c>
      <c r="I15" s="29">
        <f>SUMIF('2011 SA full table (step 1)'!$E$4:$AK$4,'2011 SA dim2 (step 5)'!I$5,'2011 SA full table (step 1)'!$E16:$AK16)</f>
        <v>723.7</v>
      </c>
      <c r="J15" s="29">
        <f>SUMIF('2011 SA full table (step 1)'!$E$4:$AK$4,'2011 SA dim2 (step 5)'!J$5,'2011 SA full table (step 1)'!$E16:$AK16)</f>
        <v>640.1</v>
      </c>
      <c r="K15" s="29">
        <f>SUMIF('2011 SA full table (step 1)'!$E$4:$AK$4,'2011 SA dim2 (step 5)'!K$5,'2011 SA full table (step 1)'!$E16:$AK16)</f>
        <v>551.79999999999995</v>
      </c>
      <c r="L15" s="29">
        <f>SUMIF('2011 SA full table (step 1)'!$E$4:$AK$4,'2011 SA dim2 (step 5)'!L$5,'2011 SA full table (step 1)'!$E16:$AK16)</f>
        <v>65</v>
      </c>
      <c r="M15" s="29">
        <f>SUMIF('2011 SA full table (step 1)'!$E$4:$AK$4,'2011 SA dim2 (step 5)'!M$5,'2011 SA full table (step 1)'!$E16:$AK16)</f>
        <v>191.39999999999998</v>
      </c>
      <c r="N15" s="29">
        <f>'2011 SA full table (step 1)'!AM16</f>
        <v>1063.0999999999999</v>
      </c>
      <c r="O15" s="29">
        <f>'2011 SA full table (step 1)'!AN16</f>
        <v>0.7</v>
      </c>
      <c r="P15" s="29">
        <f>'2011 SA full table (step 1)'!AO16</f>
        <v>-2.2000000000000002</v>
      </c>
      <c r="Q15" s="29">
        <f>'2011 SA full table (step 1)'!AP16</f>
        <v>0</v>
      </c>
      <c r="R15" s="29">
        <f>'2011 SA full table (step 1)'!AQ16</f>
        <v>0</v>
      </c>
      <c r="S15" s="29">
        <f>'2011 SA full table (step 1)'!AR16</f>
        <v>580.70000000000005</v>
      </c>
    </row>
    <row r="16" spans="1:19" ht="55" x14ac:dyDescent="0.2">
      <c r="A16" t="s">
        <v>2</v>
      </c>
      <c r="B16" s="74"/>
      <c r="C16" s="28" t="s">
        <v>87</v>
      </c>
      <c r="D16" s="27" t="s">
        <v>77</v>
      </c>
      <c r="E16" s="29">
        <f>SUMIF('2011 SA full table (step 1)'!$E$4:$AK$4,'2011 SA dim2 (step 5)'!E$5,'2011 SA full table (step 1)'!$E17:$AK17)</f>
        <v>28.2</v>
      </c>
      <c r="F16" s="29">
        <f>SUMIF('2011 SA full table (step 1)'!$E$4:$AK$4,'2011 SA dim2 (step 5)'!F$5,'2011 SA full table (step 1)'!$E17:$AK17)</f>
        <v>100.7</v>
      </c>
      <c r="G16" s="29">
        <f>SUMIF('2011 SA full table (step 1)'!$E$4:$AK$4,'2011 SA dim2 (step 5)'!G$5,'2011 SA full table (step 1)'!$E17:$AK17)</f>
        <v>823.39999999999986</v>
      </c>
      <c r="H16" s="29">
        <f>SUMIF('2011 SA full table (step 1)'!$E$4:$AK$4,'2011 SA dim2 (step 5)'!H$5,'2011 SA full table (step 1)'!$E17:$AK17)</f>
        <v>11.9</v>
      </c>
      <c r="I16" s="29">
        <f>SUMIF('2011 SA full table (step 1)'!$E$4:$AK$4,'2011 SA dim2 (step 5)'!I$5,'2011 SA full table (step 1)'!$E17:$AK17)</f>
        <v>3610</v>
      </c>
      <c r="J16" s="29">
        <f>SUMIF('2011 SA full table (step 1)'!$E$4:$AK$4,'2011 SA dim2 (step 5)'!J$5,'2011 SA full table (step 1)'!$E17:$AK17)</f>
        <v>84.9</v>
      </c>
      <c r="K16" s="29">
        <f>SUMIF('2011 SA full table (step 1)'!$E$4:$AK$4,'2011 SA dim2 (step 5)'!K$5,'2011 SA full table (step 1)'!$E17:$AK17)</f>
        <v>179.5</v>
      </c>
      <c r="L16" s="29">
        <f>SUMIF('2011 SA full table (step 1)'!$E$4:$AK$4,'2011 SA dim2 (step 5)'!L$5,'2011 SA full table (step 1)'!$E17:$AK17)</f>
        <v>43.7</v>
      </c>
      <c r="M16" s="29">
        <f>SUMIF('2011 SA full table (step 1)'!$E$4:$AK$4,'2011 SA dim2 (step 5)'!M$5,'2011 SA full table (step 1)'!$E17:$AK17)</f>
        <v>379.6</v>
      </c>
      <c r="N16" s="29">
        <f>'2011 SA full table (step 1)'!AM17</f>
        <v>414.6</v>
      </c>
      <c r="O16" s="29">
        <f>'2011 SA full table (step 1)'!AN17</f>
        <v>2.1</v>
      </c>
      <c r="P16" s="29">
        <f>'2011 SA full table (step 1)'!AO17</f>
        <v>-2.9</v>
      </c>
      <c r="Q16" s="29">
        <f>'2011 SA full table (step 1)'!AP17</f>
        <v>0</v>
      </c>
      <c r="R16" s="29">
        <f>'2011 SA full table (step 1)'!AQ17</f>
        <v>0</v>
      </c>
      <c r="S16" s="29">
        <f>'2011 SA full table (step 1)'!AR17</f>
        <v>308</v>
      </c>
    </row>
    <row r="17" spans="1:19" ht="33" x14ac:dyDescent="0.2">
      <c r="A17" t="s">
        <v>2</v>
      </c>
      <c r="B17" s="74"/>
      <c r="C17" s="28" t="s">
        <v>88</v>
      </c>
      <c r="D17" s="27" t="s">
        <v>77</v>
      </c>
      <c r="E17" s="29">
        <f>SUMIF('2011 SA full table (step 1)'!$E$4:$AK$4,'2011 SA dim2 (step 5)'!E$5,'2011 SA full table (step 1)'!$E18:$AK18)</f>
        <v>3.1</v>
      </c>
      <c r="F17" s="29">
        <f>SUMIF('2011 SA full table (step 1)'!$E$4:$AK$4,'2011 SA dim2 (step 5)'!F$5,'2011 SA full table (step 1)'!$E18:$AK18)</f>
        <v>41.3</v>
      </c>
      <c r="G17" s="29">
        <f>SUMIF('2011 SA full table (step 1)'!$E$4:$AK$4,'2011 SA dim2 (step 5)'!G$5,'2011 SA full table (step 1)'!$E18:$AK18)</f>
        <v>1597.1</v>
      </c>
      <c r="H17" s="29">
        <f>SUMIF('2011 SA full table (step 1)'!$E$4:$AK$4,'2011 SA dim2 (step 5)'!H$5,'2011 SA full table (step 1)'!$E18:$AK18)</f>
        <v>13.8</v>
      </c>
      <c r="I17" s="29">
        <f>SUMIF('2011 SA full table (step 1)'!$E$4:$AK$4,'2011 SA dim2 (step 5)'!I$5,'2011 SA full table (step 1)'!$E18:$AK18)</f>
        <v>565.1</v>
      </c>
      <c r="J17" s="29">
        <f>SUMIF('2011 SA full table (step 1)'!$E$4:$AK$4,'2011 SA dim2 (step 5)'!J$5,'2011 SA full table (step 1)'!$E18:$AK18)</f>
        <v>0</v>
      </c>
      <c r="K17" s="29">
        <f>SUMIF('2011 SA full table (step 1)'!$E$4:$AK$4,'2011 SA dim2 (step 5)'!K$5,'2011 SA full table (step 1)'!$E18:$AK18)</f>
        <v>56.7</v>
      </c>
      <c r="L17" s="29">
        <f>SUMIF('2011 SA full table (step 1)'!$E$4:$AK$4,'2011 SA dim2 (step 5)'!L$5,'2011 SA full table (step 1)'!$E18:$AK18)</f>
        <v>0</v>
      </c>
      <c r="M17" s="29">
        <f>SUMIF('2011 SA full table (step 1)'!$E$4:$AK$4,'2011 SA dim2 (step 5)'!M$5,'2011 SA full table (step 1)'!$E18:$AK18)</f>
        <v>34.5</v>
      </c>
      <c r="N17" s="29">
        <f>'2011 SA full table (step 1)'!AM18</f>
        <v>0</v>
      </c>
      <c r="O17" s="29">
        <f>'2011 SA full table (step 1)'!AN18</f>
        <v>0</v>
      </c>
      <c r="P17" s="29">
        <f>'2011 SA full table (step 1)'!AO18</f>
        <v>-7.7</v>
      </c>
      <c r="Q17" s="29">
        <f>'2011 SA full table (step 1)'!AP18</f>
        <v>0</v>
      </c>
      <c r="R17" s="29">
        <f>'2011 SA full table (step 1)'!AQ18</f>
        <v>0</v>
      </c>
      <c r="S17" s="29">
        <f>'2011 SA full table (step 1)'!AR18</f>
        <v>16516.2</v>
      </c>
    </row>
    <row r="18" spans="1:19" ht="44" x14ac:dyDescent="0.2">
      <c r="A18" t="s">
        <v>2</v>
      </c>
      <c r="B18" s="74"/>
      <c r="C18" s="28" t="s">
        <v>89</v>
      </c>
      <c r="D18" s="27" t="s">
        <v>77</v>
      </c>
      <c r="E18" s="29">
        <f>SUMIF('2011 SA full table (step 1)'!$E$4:$AK$4,'2011 SA dim2 (step 5)'!E$5,'2011 SA full table (step 1)'!$E19:$AK19)</f>
        <v>220.7</v>
      </c>
      <c r="F18" s="29">
        <f>SUMIF('2011 SA full table (step 1)'!$E$4:$AK$4,'2011 SA dim2 (step 5)'!F$5,'2011 SA full table (step 1)'!$E19:$AK19)</f>
        <v>775.4</v>
      </c>
      <c r="G18" s="29">
        <f>SUMIF('2011 SA full table (step 1)'!$E$4:$AK$4,'2011 SA dim2 (step 5)'!G$5,'2011 SA full table (step 1)'!$E19:$AK19)</f>
        <v>2639.2999999999997</v>
      </c>
      <c r="H18" s="29">
        <f>SUMIF('2011 SA full table (step 1)'!$E$4:$AK$4,'2011 SA dim2 (step 5)'!H$5,'2011 SA full table (step 1)'!$E19:$AK19)</f>
        <v>55.3</v>
      </c>
      <c r="I18" s="29">
        <f>SUMIF('2011 SA full table (step 1)'!$E$4:$AK$4,'2011 SA dim2 (step 5)'!I$5,'2011 SA full table (step 1)'!$E19:$AK19)</f>
        <v>2367.6</v>
      </c>
      <c r="J18" s="29">
        <f>SUMIF('2011 SA full table (step 1)'!$E$4:$AK$4,'2011 SA dim2 (step 5)'!J$5,'2011 SA full table (step 1)'!$E19:$AK19)</f>
        <v>340.2</v>
      </c>
      <c r="K18" s="29">
        <f>SUMIF('2011 SA full table (step 1)'!$E$4:$AK$4,'2011 SA dim2 (step 5)'!K$5,'2011 SA full table (step 1)'!$E19:$AK19)</f>
        <v>112.19999999999999</v>
      </c>
      <c r="L18" s="29">
        <f>SUMIF('2011 SA full table (step 1)'!$E$4:$AK$4,'2011 SA dim2 (step 5)'!L$5,'2011 SA full table (step 1)'!$E19:$AK19)</f>
        <v>244.1</v>
      </c>
      <c r="M18" s="29">
        <f>SUMIF('2011 SA full table (step 1)'!$E$4:$AK$4,'2011 SA dim2 (step 5)'!M$5,'2011 SA full table (step 1)'!$E19:$AK19)</f>
        <v>515.1</v>
      </c>
      <c r="N18" s="29">
        <f>'2011 SA full table (step 1)'!AM19</f>
        <v>357.6</v>
      </c>
      <c r="O18" s="29">
        <f>'2011 SA full table (step 1)'!AN19</f>
        <v>66.400000000000006</v>
      </c>
      <c r="P18" s="29">
        <f>'2011 SA full table (step 1)'!AO19</f>
        <v>-3.9</v>
      </c>
      <c r="Q18" s="29">
        <f>'2011 SA full table (step 1)'!AP19</f>
        <v>0</v>
      </c>
      <c r="R18" s="29">
        <f>'2011 SA full table (step 1)'!AQ19</f>
        <v>0</v>
      </c>
      <c r="S18" s="29">
        <f>'2011 SA full table (step 1)'!AR19</f>
        <v>1742.9</v>
      </c>
    </row>
    <row r="19" spans="1:19" ht="55" x14ac:dyDescent="0.2">
      <c r="A19" t="s">
        <v>2</v>
      </c>
      <c r="B19" s="74"/>
      <c r="C19" s="28" t="s">
        <v>90</v>
      </c>
      <c r="D19" s="27" t="s">
        <v>77</v>
      </c>
      <c r="E19" s="29">
        <f>SUMIF('2011 SA full table (step 1)'!$E$4:$AK$4,'2011 SA dim2 (step 5)'!E$5,'2011 SA full table (step 1)'!$E20:$AK20)</f>
        <v>32.6</v>
      </c>
      <c r="F19" s="29">
        <f>SUMIF('2011 SA full table (step 1)'!$E$4:$AK$4,'2011 SA dim2 (step 5)'!F$5,'2011 SA full table (step 1)'!$E20:$AK20)</f>
        <v>256.89999999999998</v>
      </c>
      <c r="G19" s="29">
        <f>SUMIF('2011 SA full table (step 1)'!$E$4:$AK$4,'2011 SA dim2 (step 5)'!G$5,'2011 SA full table (step 1)'!$E20:$AK20)</f>
        <v>214.49999999999997</v>
      </c>
      <c r="H19" s="29">
        <f>SUMIF('2011 SA full table (step 1)'!$E$4:$AK$4,'2011 SA dim2 (step 5)'!H$5,'2011 SA full table (step 1)'!$E20:$AK20)</f>
        <v>16.899999999999999</v>
      </c>
      <c r="I19" s="29">
        <f>SUMIF('2011 SA full table (step 1)'!$E$4:$AK$4,'2011 SA dim2 (step 5)'!I$5,'2011 SA full table (step 1)'!$E20:$AK20)</f>
        <v>35</v>
      </c>
      <c r="J19" s="29">
        <f>SUMIF('2011 SA full table (step 1)'!$E$4:$AK$4,'2011 SA dim2 (step 5)'!J$5,'2011 SA full table (step 1)'!$E20:$AK20)</f>
        <v>112.5</v>
      </c>
      <c r="K19" s="29">
        <f>SUMIF('2011 SA full table (step 1)'!$E$4:$AK$4,'2011 SA dim2 (step 5)'!K$5,'2011 SA full table (step 1)'!$E20:$AK20)</f>
        <v>45</v>
      </c>
      <c r="L19" s="29">
        <f>SUMIF('2011 SA full table (step 1)'!$E$4:$AK$4,'2011 SA dim2 (step 5)'!L$5,'2011 SA full table (step 1)'!$E20:$AK20)</f>
        <v>128.5</v>
      </c>
      <c r="M19" s="29">
        <f>SUMIF('2011 SA full table (step 1)'!$E$4:$AK$4,'2011 SA dim2 (step 5)'!M$5,'2011 SA full table (step 1)'!$E20:$AK20)</f>
        <v>43.000000000000007</v>
      </c>
      <c r="N19" s="29">
        <f>'2011 SA full table (step 1)'!AM20</f>
        <v>67</v>
      </c>
      <c r="O19" s="29">
        <f>'2011 SA full table (step 1)'!AN20</f>
        <v>2535.1</v>
      </c>
      <c r="P19" s="29">
        <f>'2011 SA full table (step 1)'!AO20</f>
        <v>-5.8</v>
      </c>
      <c r="Q19" s="29">
        <f>'2011 SA full table (step 1)'!AP20</f>
        <v>0</v>
      </c>
      <c r="R19" s="29">
        <f>'2011 SA full table (step 1)'!AQ20</f>
        <v>124.3</v>
      </c>
      <c r="S19" s="29">
        <f>'2011 SA full table (step 1)'!AR20</f>
        <v>5954.7</v>
      </c>
    </row>
    <row r="20" spans="1:19" ht="66" x14ac:dyDescent="0.2">
      <c r="A20" t="s">
        <v>2</v>
      </c>
      <c r="B20" s="74"/>
      <c r="C20" s="28" t="s">
        <v>91</v>
      </c>
      <c r="D20" s="27" t="s">
        <v>77</v>
      </c>
      <c r="E20" s="29">
        <f>SUMIF('2011 SA full table (step 1)'!$E$4:$AK$4,'2011 SA dim2 (step 5)'!E$5,'2011 SA full table (step 1)'!$E21:$AK21)</f>
        <v>0</v>
      </c>
      <c r="F20" s="29">
        <f>SUMIF('2011 SA full table (step 1)'!$E$4:$AK$4,'2011 SA dim2 (step 5)'!F$5,'2011 SA full table (step 1)'!$E21:$AK21)</f>
        <v>9.3000000000000007</v>
      </c>
      <c r="G20" s="29">
        <f>SUMIF('2011 SA full table (step 1)'!$E$4:$AK$4,'2011 SA dim2 (step 5)'!G$5,'2011 SA full table (step 1)'!$E21:$AK21)</f>
        <v>358.8</v>
      </c>
      <c r="H20" s="29">
        <f>SUMIF('2011 SA full table (step 1)'!$E$4:$AK$4,'2011 SA dim2 (step 5)'!H$5,'2011 SA full table (step 1)'!$E21:$AK21)</f>
        <v>0.3</v>
      </c>
      <c r="I20" s="29">
        <f>SUMIF('2011 SA full table (step 1)'!$E$4:$AK$4,'2011 SA dim2 (step 5)'!I$5,'2011 SA full table (step 1)'!$E21:$AK21)</f>
        <v>0</v>
      </c>
      <c r="J20" s="29">
        <f>SUMIF('2011 SA full table (step 1)'!$E$4:$AK$4,'2011 SA dim2 (step 5)'!J$5,'2011 SA full table (step 1)'!$E21:$AK21)</f>
        <v>18.3</v>
      </c>
      <c r="K20" s="29">
        <f>SUMIF('2011 SA full table (step 1)'!$E$4:$AK$4,'2011 SA dim2 (step 5)'!K$5,'2011 SA full table (step 1)'!$E21:$AK21)</f>
        <v>21.9</v>
      </c>
      <c r="L20" s="29">
        <f>SUMIF('2011 SA full table (step 1)'!$E$4:$AK$4,'2011 SA dim2 (step 5)'!L$5,'2011 SA full table (step 1)'!$E21:$AK21)</f>
        <v>41.900000000000006</v>
      </c>
      <c r="M20" s="29">
        <f>SUMIF('2011 SA full table (step 1)'!$E$4:$AK$4,'2011 SA dim2 (step 5)'!M$5,'2011 SA full table (step 1)'!$E21:$AK21)</f>
        <v>278.60000000000002</v>
      </c>
      <c r="N20" s="29">
        <f>'2011 SA full table (step 1)'!AM21</f>
        <v>318.2</v>
      </c>
      <c r="O20" s="29">
        <f>'2011 SA full table (step 1)'!AN21</f>
        <v>766.7</v>
      </c>
      <c r="P20" s="29">
        <f>'2011 SA full table (step 1)'!AO21</f>
        <v>-4</v>
      </c>
      <c r="Q20" s="29">
        <f>'2011 SA full table (step 1)'!AP21</f>
        <v>0</v>
      </c>
      <c r="R20" s="29">
        <f>'2011 SA full table (step 1)'!AQ21</f>
        <v>276.2</v>
      </c>
      <c r="S20" s="29">
        <f>'2011 SA full table (step 1)'!AR21</f>
        <v>602</v>
      </c>
    </row>
    <row r="21" spans="1:19" ht="66" x14ac:dyDescent="0.2">
      <c r="A21" t="s">
        <v>2</v>
      </c>
      <c r="B21" s="74"/>
      <c r="C21" s="28" t="s">
        <v>92</v>
      </c>
      <c r="D21" s="27" t="s">
        <v>77</v>
      </c>
      <c r="E21" s="29">
        <f>SUMIF('2011 SA full table (step 1)'!$E$4:$AK$4,'2011 SA dim2 (step 5)'!E$5,'2011 SA full table (step 1)'!$E22:$AK22)</f>
        <v>6.5</v>
      </c>
      <c r="F21" s="29">
        <f>SUMIF('2011 SA full table (step 1)'!$E$4:$AK$4,'2011 SA dim2 (step 5)'!F$5,'2011 SA full table (step 1)'!$E22:$AK22)</f>
        <v>109.4</v>
      </c>
      <c r="G21" s="29">
        <f>SUMIF('2011 SA full table (step 1)'!$E$4:$AK$4,'2011 SA dim2 (step 5)'!G$5,'2011 SA full table (step 1)'!$E22:$AK22)</f>
        <v>337.40000000000003</v>
      </c>
      <c r="H21" s="29">
        <f>SUMIF('2011 SA full table (step 1)'!$E$4:$AK$4,'2011 SA dim2 (step 5)'!H$5,'2011 SA full table (step 1)'!$E22:$AK22)</f>
        <v>103.9</v>
      </c>
      <c r="I21" s="29">
        <f>SUMIF('2011 SA full table (step 1)'!$E$4:$AK$4,'2011 SA dim2 (step 5)'!I$5,'2011 SA full table (step 1)'!$E22:$AK22)</f>
        <v>634.29999999999995</v>
      </c>
      <c r="J21" s="29">
        <f>SUMIF('2011 SA full table (step 1)'!$E$4:$AK$4,'2011 SA dim2 (step 5)'!J$5,'2011 SA full table (step 1)'!$E22:$AK22)</f>
        <v>41.3</v>
      </c>
      <c r="K21" s="29">
        <f>SUMIF('2011 SA full table (step 1)'!$E$4:$AK$4,'2011 SA dim2 (step 5)'!K$5,'2011 SA full table (step 1)'!$E22:$AK22)</f>
        <v>78</v>
      </c>
      <c r="L21" s="29">
        <f>SUMIF('2011 SA full table (step 1)'!$E$4:$AK$4,'2011 SA dim2 (step 5)'!L$5,'2011 SA full table (step 1)'!$E22:$AK22)</f>
        <v>55</v>
      </c>
      <c r="M21" s="29">
        <f>SUMIF('2011 SA full table (step 1)'!$E$4:$AK$4,'2011 SA dim2 (step 5)'!M$5,'2011 SA full table (step 1)'!$E22:$AK22)</f>
        <v>244.9</v>
      </c>
      <c r="N21" s="29">
        <f>'2011 SA full table (step 1)'!AM22</f>
        <v>818.6</v>
      </c>
      <c r="O21" s="29">
        <f>'2011 SA full table (step 1)'!AN22</f>
        <v>2104.6999999999998</v>
      </c>
      <c r="P21" s="29">
        <f>'2011 SA full table (step 1)'!AO22</f>
        <v>-2.8</v>
      </c>
      <c r="Q21" s="29">
        <f>'2011 SA full table (step 1)'!AP22</f>
        <v>0</v>
      </c>
      <c r="R21" s="29">
        <f>'2011 SA full table (step 1)'!AQ22</f>
        <v>2.5</v>
      </c>
      <c r="S21" s="29">
        <f>'2011 SA full table (step 1)'!AR22</f>
        <v>1191.0999999999999</v>
      </c>
    </row>
    <row r="22" spans="1:19" ht="66" x14ac:dyDescent="0.2">
      <c r="A22" t="s">
        <v>2</v>
      </c>
      <c r="B22" s="74"/>
      <c r="C22" s="28" t="s">
        <v>93</v>
      </c>
      <c r="D22" s="27" t="s">
        <v>77</v>
      </c>
      <c r="E22" s="29">
        <f>SUMIF('2011 SA full table (step 1)'!$E$4:$AK$4,'2011 SA dim2 (step 5)'!E$5,'2011 SA full table (step 1)'!$E23:$AK23)</f>
        <v>26.6</v>
      </c>
      <c r="F22" s="29">
        <f>SUMIF('2011 SA full table (step 1)'!$E$4:$AK$4,'2011 SA dim2 (step 5)'!F$5,'2011 SA full table (step 1)'!$E23:$AK23)</f>
        <v>75.599999999999994</v>
      </c>
      <c r="G22" s="29">
        <f>SUMIF('2011 SA full table (step 1)'!$E$4:$AK$4,'2011 SA dim2 (step 5)'!G$5,'2011 SA full table (step 1)'!$E23:$AK23)</f>
        <v>444.20000000000005</v>
      </c>
      <c r="H22" s="29">
        <f>SUMIF('2011 SA full table (step 1)'!$E$4:$AK$4,'2011 SA dim2 (step 5)'!H$5,'2011 SA full table (step 1)'!$E23:$AK23)</f>
        <v>2.2000000000000002</v>
      </c>
      <c r="I22" s="29">
        <f>SUMIF('2011 SA full table (step 1)'!$E$4:$AK$4,'2011 SA dim2 (step 5)'!I$5,'2011 SA full table (step 1)'!$E23:$AK23)</f>
        <v>0</v>
      </c>
      <c r="J22" s="29">
        <f>SUMIF('2011 SA full table (step 1)'!$E$4:$AK$4,'2011 SA dim2 (step 5)'!J$5,'2011 SA full table (step 1)'!$E23:$AK23)</f>
        <v>214.7</v>
      </c>
      <c r="K22" s="29">
        <f>SUMIF('2011 SA full table (step 1)'!$E$4:$AK$4,'2011 SA dim2 (step 5)'!K$5,'2011 SA full table (step 1)'!$E23:$AK23)</f>
        <v>268</v>
      </c>
      <c r="L22" s="29">
        <f>SUMIF('2011 SA full table (step 1)'!$E$4:$AK$4,'2011 SA dim2 (step 5)'!L$5,'2011 SA full table (step 1)'!$E23:$AK23)</f>
        <v>45.1</v>
      </c>
      <c r="M22" s="29">
        <f>SUMIF('2011 SA full table (step 1)'!$E$4:$AK$4,'2011 SA dim2 (step 5)'!M$5,'2011 SA full table (step 1)'!$E23:$AK23)</f>
        <v>353.4</v>
      </c>
      <c r="N22" s="29">
        <f>'2011 SA full table (step 1)'!AM23</f>
        <v>1568</v>
      </c>
      <c r="O22" s="29">
        <f>'2011 SA full table (step 1)'!AN23</f>
        <v>2027.3</v>
      </c>
      <c r="P22" s="29">
        <f>'2011 SA full table (step 1)'!AO23</f>
        <v>-8.1999999999999993</v>
      </c>
      <c r="Q22" s="29">
        <f>'2011 SA full table (step 1)'!AP23</f>
        <v>0</v>
      </c>
      <c r="R22" s="29">
        <f>'2011 SA full table (step 1)'!AQ23</f>
        <v>0</v>
      </c>
      <c r="S22" s="29">
        <f>'2011 SA full table (step 1)'!AR23</f>
        <v>7552.9</v>
      </c>
    </row>
    <row r="23" spans="1:19" ht="44" x14ac:dyDescent="0.2">
      <c r="A23" t="s">
        <v>2</v>
      </c>
      <c r="B23" s="74"/>
      <c r="C23" s="28" t="s">
        <v>94</v>
      </c>
      <c r="D23" s="27" t="s">
        <v>77</v>
      </c>
      <c r="E23" s="29">
        <f>SUMIF('2011 SA full table (step 1)'!$E$4:$AK$4,'2011 SA dim2 (step 5)'!E$5,'2011 SA full table (step 1)'!$E24:$AK24)</f>
        <v>0</v>
      </c>
      <c r="F23" s="29">
        <f>SUMIF('2011 SA full table (step 1)'!$E$4:$AK$4,'2011 SA dim2 (step 5)'!F$5,'2011 SA full table (step 1)'!$E24:$AK24)</f>
        <v>0</v>
      </c>
      <c r="G23" s="29">
        <f>SUMIF('2011 SA full table (step 1)'!$E$4:$AK$4,'2011 SA dim2 (step 5)'!G$5,'2011 SA full table (step 1)'!$E24:$AK24)</f>
        <v>986.90000000000009</v>
      </c>
      <c r="H23" s="29">
        <f>SUMIF('2011 SA full table (step 1)'!$E$4:$AK$4,'2011 SA dim2 (step 5)'!H$5,'2011 SA full table (step 1)'!$E24:$AK24)</f>
        <v>0</v>
      </c>
      <c r="I23" s="29">
        <f>SUMIF('2011 SA full table (step 1)'!$E$4:$AK$4,'2011 SA dim2 (step 5)'!I$5,'2011 SA full table (step 1)'!$E24:$AK24)</f>
        <v>0</v>
      </c>
      <c r="J23" s="29">
        <f>SUMIF('2011 SA full table (step 1)'!$E$4:$AK$4,'2011 SA dim2 (step 5)'!J$5,'2011 SA full table (step 1)'!$E24:$AK24)</f>
        <v>0</v>
      </c>
      <c r="K23" s="29">
        <f>SUMIF('2011 SA full table (step 1)'!$E$4:$AK$4,'2011 SA dim2 (step 5)'!K$5,'2011 SA full table (step 1)'!$E24:$AK24)</f>
        <v>374</v>
      </c>
      <c r="L23" s="29">
        <f>SUMIF('2011 SA full table (step 1)'!$E$4:$AK$4,'2011 SA dim2 (step 5)'!L$5,'2011 SA full table (step 1)'!$E24:$AK24)</f>
        <v>0</v>
      </c>
      <c r="M23" s="29">
        <f>SUMIF('2011 SA full table (step 1)'!$E$4:$AK$4,'2011 SA dim2 (step 5)'!M$5,'2011 SA full table (step 1)'!$E24:$AK24)</f>
        <v>298.40000000000003</v>
      </c>
      <c r="N23" s="29">
        <f>'2011 SA full table (step 1)'!AM24</f>
        <v>423.8</v>
      </c>
      <c r="O23" s="29">
        <f>'2011 SA full table (step 1)'!AN24</f>
        <v>1489.7</v>
      </c>
      <c r="P23" s="29">
        <f>'2011 SA full table (step 1)'!AO24</f>
        <v>-5.9</v>
      </c>
      <c r="Q23" s="29">
        <f>'2011 SA full table (step 1)'!AP24</f>
        <v>0</v>
      </c>
      <c r="R23" s="29">
        <f>'2011 SA full table (step 1)'!AQ24</f>
        <v>0</v>
      </c>
      <c r="S23" s="29">
        <f>'2011 SA full table (step 1)'!AR24</f>
        <v>752.2</v>
      </c>
    </row>
    <row r="24" spans="1:19" ht="55" x14ac:dyDescent="0.2">
      <c r="A24" t="s">
        <v>2</v>
      </c>
      <c r="B24" s="74"/>
      <c r="C24" s="28" t="s">
        <v>95</v>
      </c>
      <c r="D24" s="27" t="s">
        <v>77</v>
      </c>
      <c r="E24" s="29">
        <f>SUMIF('2011 SA full table (step 1)'!$E$4:$AK$4,'2011 SA dim2 (step 5)'!E$5,'2011 SA full table (step 1)'!$E25:$AK25)</f>
        <v>0</v>
      </c>
      <c r="F24" s="29">
        <f>SUMIF('2011 SA full table (step 1)'!$E$4:$AK$4,'2011 SA dim2 (step 5)'!F$5,'2011 SA full table (step 1)'!$E25:$AK25)</f>
        <v>186.4</v>
      </c>
      <c r="G24" s="29">
        <f>SUMIF('2011 SA full table (step 1)'!$E$4:$AK$4,'2011 SA dim2 (step 5)'!G$5,'2011 SA full table (step 1)'!$E25:$AK25)</f>
        <v>3255.6</v>
      </c>
      <c r="H24" s="29">
        <f>SUMIF('2011 SA full table (step 1)'!$E$4:$AK$4,'2011 SA dim2 (step 5)'!H$5,'2011 SA full table (step 1)'!$E25:$AK25)</f>
        <v>2.6</v>
      </c>
      <c r="I24" s="29">
        <f>SUMIF('2011 SA full table (step 1)'!$E$4:$AK$4,'2011 SA dim2 (step 5)'!I$5,'2011 SA full table (step 1)'!$E25:$AK25)</f>
        <v>58.5</v>
      </c>
      <c r="J24" s="29">
        <f>SUMIF('2011 SA full table (step 1)'!$E$4:$AK$4,'2011 SA dim2 (step 5)'!J$5,'2011 SA full table (step 1)'!$E25:$AK25)</f>
        <v>473.40000000000003</v>
      </c>
      <c r="K24" s="29">
        <f>SUMIF('2011 SA full table (step 1)'!$E$4:$AK$4,'2011 SA dim2 (step 5)'!K$5,'2011 SA full table (step 1)'!$E25:$AK25)</f>
        <v>212.60000000000002</v>
      </c>
      <c r="L24" s="29">
        <f>SUMIF('2011 SA full table (step 1)'!$E$4:$AK$4,'2011 SA dim2 (step 5)'!L$5,'2011 SA full table (step 1)'!$E25:$AK25)</f>
        <v>1035.3</v>
      </c>
      <c r="M24" s="29">
        <f>SUMIF('2011 SA full table (step 1)'!$E$4:$AK$4,'2011 SA dim2 (step 5)'!M$5,'2011 SA full table (step 1)'!$E25:$AK25)</f>
        <v>394.90000000000003</v>
      </c>
      <c r="N24" s="29">
        <f>'2011 SA full table (step 1)'!AM25</f>
        <v>4494.8999999999996</v>
      </c>
      <c r="O24" s="29">
        <f>'2011 SA full table (step 1)'!AN25</f>
        <v>1454.1</v>
      </c>
      <c r="P24" s="29">
        <f>'2011 SA full table (step 1)'!AO25</f>
        <v>-4.3</v>
      </c>
      <c r="Q24" s="29">
        <f>'2011 SA full table (step 1)'!AP25</f>
        <v>0</v>
      </c>
      <c r="R24" s="29">
        <f>'2011 SA full table (step 1)'!AQ25</f>
        <v>468.9</v>
      </c>
      <c r="S24" s="29">
        <f>'2011 SA full table (step 1)'!AR25</f>
        <v>2817.3</v>
      </c>
    </row>
    <row r="25" spans="1:19" ht="66" x14ac:dyDescent="0.2">
      <c r="A25" t="s">
        <v>167</v>
      </c>
      <c r="B25" s="74"/>
      <c r="C25" s="28" t="s">
        <v>96</v>
      </c>
      <c r="D25" s="27" t="s">
        <v>77</v>
      </c>
      <c r="E25" s="29">
        <f>SUMIF('2011 SA full table (step 1)'!$E$4:$AK$4,'2011 SA dim2 (step 5)'!E$5,'2011 SA full table (step 1)'!$E26:$AK26)</f>
        <v>327.3</v>
      </c>
      <c r="F25" s="29">
        <f>SUMIF('2011 SA full table (step 1)'!$E$4:$AK$4,'2011 SA dim2 (step 5)'!F$5,'2011 SA full table (step 1)'!$E26:$AK26)</f>
        <v>1918.8</v>
      </c>
      <c r="G25" s="29">
        <f>SUMIF('2011 SA full table (step 1)'!$E$4:$AK$4,'2011 SA dim2 (step 5)'!G$5,'2011 SA full table (step 1)'!$E26:$AK26)</f>
        <v>4048.6000000000004</v>
      </c>
      <c r="H25" s="29">
        <f>SUMIF('2011 SA full table (step 1)'!$E$4:$AK$4,'2011 SA dim2 (step 5)'!H$5,'2011 SA full table (step 1)'!$E26:$AK26)</f>
        <v>2406.1</v>
      </c>
      <c r="I25" s="29">
        <f>SUMIF('2011 SA full table (step 1)'!$E$4:$AK$4,'2011 SA dim2 (step 5)'!I$5,'2011 SA full table (step 1)'!$E26:$AK26)</f>
        <v>167.1</v>
      </c>
      <c r="J25" s="29">
        <f>SUMIF('2011 SA full table (step 1)'!$E$4:$AK$4,'2011 SA dim2 (step 5)'!J$5,'2011 SA full table (step 1)'!$E26:$AK26)</f>
        <v>1106.3</v>
      </c>
      <c r="K25" s="29">
        <f>SUMIF('2011 SA full table (step 1)'!$E$4:$AK$4,'2011 SA dim2 (step 5)'!K$5,'2011 SA full table (step 1)'!$E26:$AK26)</f>
        <v>598.1</v>
      </c>
      <c r="L25" s="29">
        <f>SUMIF('2011 SA full table (step 1)'!$E$4:$AK$4,'2011 SA dim2 (step 5)'!L$5,'2011 SA full table (step 1)'!$E26:$AK26)</f>
        <v>2398.1999999999998</v>
      </c>
      <c r="M25" s="29">
        <f>SUMIF('2011 SA full table (step 1)'!$E$4:$AK$4,'2011 SA dim2 (step 5)'!M$5,'2011 SA full table (step 1)'!$E26:$AK26)</f>
        <v>876.80000000000007</v>
      </c>
      <c r="N25" s="29">
        <f>'2011 SA full table (step 1)'!AM26</f>
        <v>7255.1</v>
      </c>
      <c r="O25" s="29">
        <f>'2011 SA full table (step 1)'!AN26</f>
        <v>0</v>
      </c>
      <c r="P25" s="29">
        <f>'2011 SA full table (step 1)'!AO26</f>
        <v>-1.4</v>
      </c>
      <c r="Q25" s="29">
        <f>'2011 SA full table (step 1)'!AP26</f>
        <v>0</v>
      </c>
      <c r="R25" s="29">
        <f>'2011 SA full table (step 1)'!AQ26</f>
        <v>0</v>
      </c>
      <c r="S25" s="29">
        <f>'2011 SA full table (step 1)'!AR26</f>
        <v>164.1</v>
      </c>
    </row>
    <row r="26" spans="1:19" ht="33" x14ac:dyDescent="0.2">
      <c r="A26" t="s">
        <v>168</v>
      </c>
      <c r="B26" s="74"/>
      <c r="C26" s="28" t="s">
        <v>97</v>
      </c>
      <c r="D26" s="27" t="s">
        <v>77</v>
      </c>
      <c r="E26" s="29">
        <f>SUMIF('2011 SA full table (step 1)'!$E$4:$AK$4,'2011 SA dim2 (step 5)'!E$5,'2011 SA full table (step 1)'!$E27:$AK27)</f>
        <v>31.4</v>
      </c>
      <c r="F26" s="29">
        <f>SUMIF('2011 SA full table (step 1)'!$E$4:$AK$4,'2011 SA dim2 (step 5)'!F$5,'2011 SA full table (step 1)'!$E27:$AK27)</f>
        <v>398.4</v>
      </c>
      <c r="G26" s="29">
        <f>SUMIF('2011 SA full table (step 1)'!$E$4:$AK$4,'2011 SA dim2 (step 5)'!G$5,'2011 SA full table (step 1)'!$E27:$AK27)</f>
        <v>1184.1000000000001</v>
      </c>
      <c r="H26" s="29">
        <f>SUMIF('2011 SA full table (step 1)'!$E$4:$AK$4,'2011 SA dim2 (step 5)'!H$5,'2011 SA full table (step 1)'!$E27:$AK27)</f>
        <v>31.7</v>
      </c>
      <c r="I26" s="29">
        <f>SUMIF('2011 SA full table (step 1)'!$E$4:$AK$4,'2011 SA dim2 (step 5)'!I$5,'2011 SA full table (step 1)'!$E27:$AK27)</f>
        <v>2644.8</v>
      </c>
      <c r="J26" s="29">
        <f>SUMIF('2011 SA full table (step 1)'!$E$4:$AK$4,'2011 SA dim2 (step 5)'!J$5,'2011 SA full table (step 1)'!$E27:$AK27)</f>
        <v>138.1</v>
      </c>
      <c r="K26" s="29">
        <f>SUMIF('2011 SA full table (step 1)'!$E$4:$AK$4,'2011 SA dim2 (step 5)'!K$5,'2011 SA full table (step 1)'!$E27:$AK27)</f>
        <v>1855.1</v>
      </c>
      <c r="L26" s="29">
        <f>SUMIF('2011 SA full table (step 1)'!$E$4:$AK$4,'2011 SA dim2 (step 5)'!L$5,'2011 SA full table (step 1)'!$E27:$AK27)</f>
        <v>1545.8000000000002</v>
      </c>
      <c r="M26" s="29">
        <f>SUMIF('2011 SA full table (step 1)'!$E$4:$AK$4,'2011 SA dim2 (step 5)'!M$5,'2011 SA full table (step 1)'!$E27:$AK27)</f>
        <v>495.4</v>
      </c>
      <c r="N26" s="29">
        <f>'2011 SA full table (step 1)'!AM27</f>
        <v>1319.3</v>
      </c>
      <c r="O26" s="29">
        <f>'2011 SA full table (step 1)'!AN27</f>
        <v>36407.699999999997</v>
      </c>
      <c r="P26" s="29">
        <f>'2011 SA full table (step 1)'!AO27</f>
        <v>-4.9000000000000004</v>
      </c>
      <c r="Q26" s="29">
        <f>'2011 SA full table (step 1)'!AP27</f>
        <v>0</v>
      </c>
      <c r="R26" s="29">
        <f>'2011 SA full table (step 1)'!AQ27</f>
        <v>0</v>
      </c>
      <c r="S26" s="29">
        <f>'2011 SA full table (step 1)'!AR27</f>
        <v>42.1</v>
      </c>
    </row>
    <row r="27" spans="1:19" ht="66" x14ac:dyDescent="0.2">
      <c r="A27" t="s">
        <v>169</v>
      </c>
      <c r="B27" s="74"/>
      <c r="C27" s="28" t="s">
        <v>98</v>
      </c>
      <c r="D27" s="27" t="s">
        <v>77</v>
      </c>
      <c r="E27" s="29">
        <f>SUMIF('2011 SA full table (step 1)'!$E$4:$AK$4,'2011 SA dim2 (step 5)'!E$5,'2011 SA full table (step 1)'!$E28:$AK28)</f>
        <v>1632.9</v>
      </c>
      <c r="F27" s="29">
        <f>SUMIF('2011 SA full table (step 1)'!$E$4:$AK$4,'2011 SA dim2 (step 5)'!F$5,'2011 SA full table (step 1)'!$E28:$AK28)</f>
        <v>1478</v>
      </c>
      <c r="G27" s="29">
        <f>SUMIF('2011 SA full table (step 1)'!$E$4:$AK$4,'2011 SA dim2 (step 5)'!G$5,'2011 SA full table (step 1)'!$E28:$AK28)</f>
        <v>19686.7</v>
      </c>
      <c r="H27" s="29">
        <f>SUMIF('2011 SA full table (step 1)'!$E$4:$AK$4,'2011 SA dim2 (step 5)'!H$5,'2011 SA full table (step 1)'!$E28:$AK28)</f>
        <v>735.6</v>
      </c>
      <c r="I27" s="29">
        <f>SUMIF('2011 SA full table (step 1)'!$E$4:$AK$4,'2011 SA dim2 (step 5)'!I$5,'2011 SA full table (step 1)'!$E28:$AK28)</f>
        <v>4254.8999999999996</v>
      </c>
      <c r="J27" s="29">
        <f>SUMIF('2011 SA full table (step 1)'!$E$4:$AK$4,'2011 SA dim2 (step 5)'!J$5,'2011 SA full table (step 1)'!$E28:$AK28)</f>
        <v>3641.9</v>
      </c>
      <c r="K27" s="29">
        <f>SUMIF('2011 SA full table (step 1)'!$E$4:$AK$4,'2011 SA dim2 (step 5)'!K$5,'2011 SA full table (step 1)'!$E28:$AK28)</f>
        <v>4754.8999999999996</v>
      </c>
      <c r="L27" s="29">
        <f>SUMIF('2011 SA full table (step 1)'!$E$4:$AK$4,'2011 SA dim2 (step 5)'!L$5,'2011 SA full table (step 1)'!$E28:$AK28)</f>
        <v>7362.6</v>
      </c>
      <c r="M27" s="29">
        <f>SUMIF('2011 SA full table (step 1)'!$E$4:$AK$4,'2011 SA dim2 (step 5)'!M$5,'2011 SA full table (step 1)'!$E28:$AK28)</f>
        <v>2917.5</v>
      </c>
      <c r="N27" s="29">
        <f>'2011 SA full table (step 1)'!AM28</f>
        <v>25885.200000000001</v>
      </c>
      <c r="O27" s="29">
        <f>'2011 SA full table (step 1)'!AN28</f>
        <v>3410.6</v>
      </c>
      <c r="P27" s="29">
        <f>'2011 SA full table (step 1)'!AO28</f>
        <v>-20.5</v>
      </c>
      <c r="Q27" s="29">
        <f>'2011 SA full table (step 1)'!AP28</f>
        <v>0</v>
      </c>
      <c r="R27" s="29">
        <f>'2011 SA full table (step 1)'!AQ28</f>
        <v>386.5</v>
      </c>
      <c r="S27" s="29">
        <f>'2011 SA full table (step 1)'!AR28</f>
        <v>10220.5</v>
      </c>
    </row>
    <row r="28" spans="1:19" ht="33" x14ac:dyDescent="0.2">
      <c r="A28" t="s">
        <v>169</v>
      </c>
      <c r="B28" s="74"/>
      <c r="C28" s="28" t="s">
        <v>99</v>
      </c>
      <c r="D28" s="27" t="s">
        <v>77</v>
      </c>
      <c r="E28" s="29">
        <f>SUMIF('2011 SA full table (step 1)'!$E$4:$AK$4,'2011 SA dim2 (step 5)'!E$5,'2011 SA full table (step 1)'!$E29:$AK29)</f>
        <v>0.7</v>
      </c>
      <c r="F28" s="29">
        <f>SUMIF('2011 SA full table (step 1)'!$E$4:$AK$4,'2011 SA dim2 (step 5)'!F$5,'2011 SA full table (step 1)'!$E29:$AK29)</f>
        <v>26.5</v>
      </c>
      <c r="G28" s="29">
        <f>SUMIF('2011 SA full table (step 1)'!$E$4:$AK$4,'2011 SA dim2 (step 5)'!G$5,'2011 SA full table (step 1)'!$E29:$AK29)</f>
        <v>156.1</v>
      </c>
      <c r="H28" s="29">
        <f>SUMIF('2011 SA full table (step 1)'!$E$4:$AK$4,'2011 SA dim2 (step 5)'!H$5,'2011 SA full table (step 1)'!$E29:$AK29)</f>
        <v>9.8000000000000007</v>
      </c>
      <c r="I28" s="29">
        <f>SUMIF('2011 SA full table (step 1)'!$E$4:$AK$4,'2011 SA dim2 (step 5)'!I$5,'2011 SA full table (step 1)'!$E29:$AK29)</f>
        <v>112.2</v>
      </c>
      <c r="J28" s="29">
        <f>SUMIF('2011 SA full table (step 1)'!$E$4:$AK$4,'2011 SA dim2 (step 5)'!J$5,'2011 SA full table (step 1)'!$E29:$AK29)</f>
        <v>195.3</v>
      </c>
      <c r="K28" s="29">
        <f>SUMIF('2011 SA full table (step 1)'!$E$4:$AK$4,'2011 SA dim2 (step 5)'!K$5,'2011 SA full table (step 1)'!$E29:$AK29)</f>
        <v>997.4</v>
      </c>
      <c r="L28" s="29">
        <f>SUMIF('2011 SA full table (step 1)'!$E$4:$AK$4,'2011 SA dim2 (step 5)'!L$5,'2011 SA full table (step 1)'!$E29:$AK29)</f>
        <v>309.5</v>
      </c>
      <c r="M28" s="29">
        <f>SUMIF('2011 SA full table (step 1)'!$E$4:$AK$4,'2011 SA dim2 (step 5)'!M$5,'2011 SA full table (step 1)'!$E29:$AK29)</f>
        <v>264.7</v>
      </c>
      <c r="N28" s="29">
        <f>'2011 SA full table (step 1)'!AM29</f>
        <v>2502</v>
      </c>
      <c r="O28" s="29">
        <f>'2011 SA full table (step 1)'!AN29</f>
        <v>0</v>
      </c>
      <c r="P28" s="29">
        <f>'2011 SA full table (step 1)'!AO29</f>
        <v>0</v>
      </c>
      <c r="Q28" s="29">
        <f>'2011 SA full table (step 1)'!AP29</f>
        <v>0</v>
      </c>
      <c r="R28" s="29">
        <f>'2011 SA full table (step 1)'!AQ29</f>
        <v>2662</v>
      </c>
      <c r="S28" s="29">
        <f>'2011 SA full table (step 1)'!AR29</f>
        <v>0</v>
      </c>
    </row>
    <row r="29" spans="1:19" ht="55" x14ac:dyDescent="0.2">
      <c r="A29" t="s">
        <v>170</v>
      </c>
      <c r="B29" s="74"/>
      <c r="C29" s="28" t="s">
        <v>100</v>
      </c>
      <c r="D29" s="27" t="s">
        <v>77</v>
      </c>
      <c r="E29" s="29">
        <f>SUMIF('2011 SA full table (step 1)'!$E$4:$AK$4,'2011 SA dim2 (step 5)'!E$5,'2011 SA full table (step 1)'!$E30:$AK30)</f>
        <v>2744.7</v>
      </c>
      <c r="F29" s="29">
        <f>SUMIF('2011 SA full table (step 1)'!$E$4:$AK$4,'2011 SA dim2 (step 5)'!F$5,'2011 SA full table (step 1)'!$E30:$AK30)</f>
        <v>6483.2</v>
      </c>
      <c r="G29" s="29">
        <f>SUMIF('2011 SA full table (step 1)'!$E$4:$AK$4,'2011 SA dim2 (step 5)'!G$5,'2011 SA full table (step 1)'!$E30:$AK30)</f>
        <v>8371.3000000000011</v>
      </c>
      <c r="H29" s="29">
        <f>SUMIF('2011 SA full table (step 1)'!$E$4:$AK$4,'2011 SA dim2 (step 5)'!H$5,'2011 SA full table (step 1)'!$E30:$AK30)</f>
        <v>316</v>
      </c>
      <c r="I29" s="29">
        <f>SUMIF('2011 SA full table (step 1)'!$E$4:$AK$4,'2011 SA dim2 (step 5)'!I$5,'2011 SA full table (step 1)'!$E30:$AK30)</f>
        <v>1272.0999999999999</v>
      </c>
      <c r="J29" s="29">
        <f>SUMIF('2011 SA full table (step 1)'!$E$4:$AK$4,'2011 SA dim2 (step 5)'!J$5,'2011 SA full table (step 1)'!$E30:$AK30)</f>
        <v>3959</v>
      </c>
      <c r="K29" s="29">
        <f>SUMIF('2011 SA full table (step 1)'!$E$4:$AK$4,'2011 SA dim2 (step 5)'!K$5,'2011 SA full table (step 1)'!$E30:$AK30)</f>
        <v>4637.8999999999996</v>
      </c>
      <c r="L29" s="29">
        <f>SUMIF('2011 SA full table (step 1)'!$E$4:$AK$4,'2011 SA dim2 (step 5)'!L$5,'2011 SA full table (step 1)'!$E30:$AK30)</f>
        <v>2110.7000000000003</v>
      </c>
      <c r="M29" s="29">
        <f>SUMIF('2011 SA full table (step 1)'!$E$4:$AK$4,'2011 SA dim2 (step 5)'!M$5,'2011 SA full table (step 1)'!$E30:$AK30)</f>
        <v>3006.0000000000005</v>
      </c>
      <c r="N29" s="29">
        <f>'2011 SA full table (step 1)'!AM30</f>
        <v>9524.4</v>
      </c>
      <c r="O29" s="29">
        <f>'2011 SA full table (step 1)'!AN30</f>
        <v>501.8</v>
      </c>
      <c r="P29" s="29">
        <f>'2011 SA full table (step 1)'!AO30</f>
        <v>-3.2</v>
      </c>
      <c r="Q29" s="29">
        <f>'2011 SA full table (step 1)'!AP30</f>
        <v>0</v>
      </c>
      <c r="R29" s="29">
        <f>'2011 SA full table (step 1)'!AQ30</f>
        <v>3390.5</v>
      </c>
      <c r="S29" s="29">
        <f>'2011 SA full table (step 1)'!AR30</f>
        <v>2293.3000000000002</v>
      </c>
    </row>
    <row r="30" spans="1:19" ht="44" x14ac:dyDescent="0.2">
      <c r="A30" t="s">
        <v>170</v>
      </c>
      <c r="B30" s="74"/>
      <c r="C30" s="28" t="s">
        <v>101</v>
      </c>
      <c r="D30" s="27" t="s">
        <v>77</v>
      </c>
      <c r="E30" s="29">
        <f>SUMIF('2011 SA full table (step 1)'!$E$4:$AK$4,'2011 SA dim2 (step 5)'!E$5,'2011 SA full table (step 1)'!$E31:$AK31)</f>
        <v>19.399999999999999</v>
      </c>
      <c r="F30" s="29">
        <f>SUMIF('2011 SA full table (step 1)'!$E$4:$AK$4,'2011 SA dim2 (step 5)'!F$5,'2011 SA full table (step 1)'!$E31:$AK31)</f>
        <v>141</v>
      </c>
      <c r="G30" s="29">
        <f>SUMIF('2011 SA full table (step 1)'!$E$4:$AK$4,'2011 SA dim2 (step 5)'!G$5,'2011 SA full table (step 1)'!$E31:$AK31)</f>
        <v>1388.9</v>
      </c>
      <c r="H30" s="29">
        <f>SUMIF('2011 SA full table (step 1)'!$E$4:$AK$4,'2011 SA dim2 (step 5)'!H$5,'2011 SA full table (step 1)'!$E31:$AK31)</f>
        <v>54.9</v>
      </c>
      <c r="I30" s="29">
        <f>SUMIF('2011 SA full table (step 1)'!$E$4:$AK$4,'2011 SA dim2 (step 5)'!I$5,'2011 SA full table (step 1)'!$E31:$AK31)</f>
        <v>924.1</v>
      </c>
      <c r="J30" s="29">
        <f>SUMIF('2011 SA full table (step 1)'!$E$4:$AK$4,'2011 SA dim2 (step 5)'!J$5,'2011 SA full table (step 1)'!$E31:$AK31)</f>
        <v>3169.3</v>
      </c>
      <c r="K30" s="29">
        <f>SUMIF('2011 SA full table (step 1)'!$E$4:$AK$4,'2011 SA dim2 (step 5)'!K$5,'2011 SA full table (step 1)'!$E31:$AK31)</f>
        <v>1240.5</v>
      </c>
      <c r="L30" s="29">
        <f>SUMIF('2011 SA full table (step 1)'!$E$4:$AK$4,'2011 SA dim2 (step 5)'!L$5,'2011 SA full table (step 1)'!$E31:$AK31)</f>
        <v>3716.9000000000005</v>
      </c>
      <c r="M30" s="29">
        <f>SUMIF('2011 SA full table (step 1)'!$E$4:$AK$4,'2011 SA dim2 (step 5)'!M$5,'2011 SA full table (step 1)'!$E31:$AK31)</f>
        <v>4896</v>
      </c>
      <c r="N30" s="29">
        <f>'2011 SA full table (step 1)'!AM31</f>
        <v>4589.2</v>
      </c>
      <c r="O30" s="29">
        <f>'2011 SA full table (step 1)'!AN31</f>
        <v>0</v>
      </c>
      <c r="P30" s="29">
        <f>'2011 SA full table (step 1)'!AO31</f>
        <v>-0.3</v>
      </c>
      <c r="Q30" s="29">
        <f>'2011 SA full table (step 1)'!AP31</f>
        <v>0</v>
      </c>
      <c r="R30" s="29">
        <f>'2011 SA full table (step 1)'!AQ31</f>
        <v>0</v>
      </c>
      <c r="S30" s="29">
        <f>'2011 SA full table (step 1)'!AR31</f>
        <v>1510.4</v>
      </c>
    </row>
    <row r="31" spans="1:19" ht="55" x14ac:dyDescent="0.2">
      <c r="A31" t="s">
        <v>171</v>
      </c>
      <c r="B31" s="74"/>
      <c r="C31" s="28" t="s">
        <v>102</v>
      </c>
      <c r="D31" s="27" t="s">
        <v>77</v>
      </c>
      <c r="E31" s="29">
        <f>SUMIF('2011 SA full table (step 1)'!$E$4:$AK$4,'2011 SA dim2 (step 5)'!E$5,'2011 SA full table (step 1)'!$E32:$AK32)</f>
        <v>706.5</v>
      </c>
      <c r="F31" s="29">
        <f>SUMIF('2011 SA full table (step 1)'!$E$4:$AK$4,'2011 SA dim2 (step 5)'!F$5,'2011 SA full table (step 1)'!$E32:$AK32)</f>
        <v>2028.9</v>
      </c>
      <c r="G31" s="29">
        <f>SUMIF('2011 SA full table (step 1)'!$E$4:$AK$4,'2011 SA dim2 (step 5)'!G$5,'2011 SA full table (step 1)'!$E32:$AK32)</f>
        <v>2165.3999999999996</v>
      </c>
      <c r="H31" s="29">
        <f>SUMIF('2011 SA full table (step 1)'!$E$4:$AK$4,'2011 SA dim2 (step 5)'!H$5,'2011 SA full table (step 1)'!$E32:$AK32)</f>
        <v>526.79999999999995</v>
      </c>
      <c r="I31" s="29">
        <f>SUMIF('2011 SA full table (step 1)'!$E$4:$AK$4,'2011 SA dim2 (step 5)'!I$5,'2011 SA full table (step 1)'!$E32:$AK32)</f>
        <v>717.1</v>
      </c>
      <c r="J31" s="29">
        <f>SUMIF('2011 SA full table (step 1)'!$E$4:$AK$4,'2011 SA dim2 (step 5)'!J$5,'2011 SA full table (step 1)'!$E32:$AK32)</f>
        <v>3467.7000000000003</v>
      </c>
      <c r="K31" s="29">
        <f>SUMIF('2011 SA full table (step 1)'!$E$4:$AK$4,'2011 SA dim2 (step 5)'!K$5,'2011 SA full table (step 1)'!$E32:$AK32)</f>
        <v>1735.8000000000002</v>
      </c>
      <c r="L31" s="29">
        <f>SUMIF('2011 SA full table (step 1)'!$E$4:$AK$4,'2011 SA dim2 (step 5)'!L$5,'2011 SA full table (step 1)'!$E32:$AK32)</f>
        <v>26505.600000000002</v>
      </c>
      <c r="M31" s="29">
        <f>SUMIF('2011 SA full table (step 1)'!$E$4:$AK$4,'2011 SA dim2 (step 5)'!M$5,'2011 SA full table (step 1)'!$E32:$AK32)</f>
        <v>2961</v>
      </c>
      <c r="N31" s="29">
        <f>'2011 SA full table (step 1)'!AM32</f>
        <v>16065.4</v>
      </c>
      <c r="O31" s="29">
        <f>'2011 SA full table (step 1)'!AN32</f>
        <v>0</v>
      </c>
      <c r="P31" s="29">
        <f>'2011 SA full table (step 1)'!AO32</f>
        <v>-1.4</v>
      </c>
      <c r="Q31" s="29">
        <f>'2011 SA full table (step 1)'!AP32</f>
        <v>0</v>
      </c>
      <c r="R31" s="29">
        <f>'2011 SA full table (step 1)'!AQ32</f>
        <v>0</v>
      </c>
      <c r="S31" s="29">
        <f>'2011 SA full table (step 1)'!AR32</f>
        <v>2057.1999999999998</v>
      </c>
    </row>
    <row r="32" spans="1:19" ht="33" x14ac:dyDescent="0.2">
      <c r="A32" t="s">
        <v>171</v>
      </c>
      <c r="B32" s="74"/>
      <c r="C32" s="28" t="s">
        <v>103</v>
      </c>
      <c r="D32" s="27" t="s">
        <v>77</v>
      </c>
      <c r="E32" s="29">
        <f>SUMIF('2011 SA full table (step 1)'!$E$4:$AK$4,'2011 SA dim2 (step 5)'!E$5,'2011 SA full table (step 1)'!$E33:$AK33)</f>
        <v>6.3</v>
      </c>
      <c r="F32" s="29">
        <f>SUMIF('2011 SA full table (step 1)'!$E$4:$AK$4,'2011 SA dim2 (step 5)'!F$5,'2011 SA full table (step 1)'!$E33:$AK33)</f>
        <v>108.8</v>
      </c>
      <c r="G32" s="29">
        <f>SUMIF('2011 SA full table (step 1)'!$E$4:$AK$4,'2011 SA dim2 (step 5)'!G$5,'2011 SA full table (step 1)'!$E33:$AK33)</f>
        <v>1738.7000000000003</v>
      </c>
      <c r="H32" s="29">
        <f>SUMIF('2011 SA full table (step 1)'!$E$4:$AK$4,'2011 SA dim2 (step 5)'!H$5,'2011 SA full table (step 1)'!$E33:$AK33)</f>
        <v>13.3</v>
      </c>
      <c r="I32" s="29">
        <f>SUMIF('2011 SA full table (step 1)'!$E$4:$AK$4,'2011 SA dim2 (step 5)'!I$5,'2011 SA full table (step 1)'!$E33:$AK33)</f>
        <v>514</v>
      </c>
      <c r="J32" s="29">
        <f>SUMIF('2011 SA full table (step 1)'!$E$4:$AK$4,'2011 SA dim2 (step 5)'!J$5,'2011 SA full table (step 1)'!$E33:$AK33)</f>
        <v>5173.8</v>
      </c>
      <c r="K32" s="29">
        <f>SUMIF('2011 SA full table (step 1)'!$E$4:$AK$4,'2011 SA dim2 (step 5)'!K$5,'2011 SA full table (step 1)'!$E33:$AK33)</f>
        <v>1129.0999999999999</v>
      </c>
      <c r="L32" s="29">
        <f>SUMIF('2011 SA full table (step 1)'!$E$4:$AK$4,'2011 SA dim2 (step 5)'!L$5,'2011 SA full table (step 1)'!$E33:$AK33)</f>
        <v>2936.1</v>
      </c>
      <c r="M32" s="29">
        <f>SUMIF('2011 SA full table (step 1)'!$E$4:$AK$4,'2011 SA dim2 (step 5)'!M$5,'2011 SA full table (step 1)'!$E33:$AK33)</f>
        <v>2082.8000000000002</v>
      </c>
      <c r="N32" s="29">
        <f>'2011 SA full table (step 1)'!AM33</f>
        <v>20287.5</v>
      </c>
      <c r="O32" s="29">
        <f>'2011 SA full table (step 1)'!AN33</f>
        <v>2701.8</v>
      </c>
      <c r="P32" s="29">
        <f>'2011 SA full table (step 1)'!AO33</f>
        <v>-0.2</v>
      </c>
      <c r="Q32" s="29">
        <f>'2011 SA full table (step 1)'!AP33</f>
        <v>0</v>
      </c>
      <c r="R32" s="29">
        <f>'2011 SA full table (step 1)'!AQ33</f>
        <v>375.8</v>
      </c>
      <c r="S32" s="29">
        <f>'2011 SA full table (step 1)'!AR33</f>
        <v>147.9</v>
      </c>
    </row>
    <row r="33" spans="1:19" ht="55" x14ac:dyDescent="0.2">
      <c r="A33" t="s">
        <v>171</v>
      </c>
      <c r="B33" s="74"/>
      <c r="C33" s="28" t="s">
        <v>104</v>
      </c>
      <c r="D33" s="27" t="s">
        <v>77</v>
      </c>
      <c r="E33" s="29">
        <f>SUMIF('2011 SA full table (step 1)'!$E$4:$AK$4,'2011 SA dim2 (step 5)'!E$5,'2011 SA full table (step 1)'!$E34:$AK34)</f>
        <v>0</v>
      </c>
      <c r="F33" s="29">
        <f>SUMIF('2011 SA full table (step 1)'!$E$4:$AK$4,'2011 SA dim2 (step 5)'!F$5,'2011 SA full table (step 1)'!$E34:$AK34)</f>
        <v>0</v>
      </c>
      <c r="G33" s="29">
        <f>SUMIF('2011 SA full table (step 1)'!$E$4:$AK$4,'2011 SA dim2 (step 5)'!G$5,'2011 SA full table (step 1)'!$E34:$AK34)</f>
        <v>196.7</v>
      </c>
      <c r="H33" s="29">
        <f>SUMIF('2011 SA full table (step 1)'!$E$4:$AK$4,'2011 SA dim2 (step 5)'!H$5,'2011 SA full table (step 1)'!$E34:$AK34)</f>
        <v>8.1</v>
      </c>
      <c r="I33" s="29">
        <f>SUMIF('2011 SA full table (step 1)'!$E$4:$AK$4,'2011 SA dim2 (step 5)'!I$5,'2011 SA full table (step 1)'!$E34:$AK34)</f>
        <v>301.7</v>
      </c>
      <c r="J33" s="29">
        <f>SUMIF('2011 SA full table (step 1)'!$E$4:$AK$4,'2011 SA dim2 (step 5)'!J$5,'2011 SA full table (step 1)'!$E34:$AK34)</f>
        <v>332.6</v>
      </c>
      <c r="K33" s="29">
        <f>SUMIF('2011 SA full table (step 1)'!$E$4:$AK$4,'2011 SA dim2 (step 5)'!K$5,'2011 SA full table (step 1)'!$E34:$AK34)</f>
        <v>497.8</v>
      </c>
      <c r="L33" s="29">
        <f>SUMIF('2011 SA full table (step 1)'!$E$4:$AK$4,'2011 SA dim2 (step 5)'!L$5,'2011 SA full table (step 1)'!$E34:$AK34)</f>
        <v>274.89999999999998</v>
      </c>
      <c r="M33" s="29">
        <f>SUMIF('2011 SA full table (step 1)'!$E$4:$AK$4,'2011 SA dim2 (step 5)'!M$5,'2011 SA full table (step 1)'!$E34:$AK34)</f>
        <v>135.6</v>
      </c>
      <c r="N33" s="29">
        <f>'2011 SA full table (step 1)'!AM34</f>
        <v>122.9</v>
      </c>
      <c r="O33" s="29">
        <f>'2011 SA full table (step 1)'!AN34</f>
        <v>0</v>
      </c>
      <c r="P33" s="29">
        <f>'2011 SA full table (step 1)'!AO34</f>
        <v>-0.1</v>
      </c>
      <c r="Q33" s="29">
        <f>'2011 SA full table (step 1)'!AP34</f>
        <v>0</v>
      </c>
      <c r="R33" s="29">
        <f>'2011 SA full table (step 1)'!AQ34</f>
        <v>193</v>
      </c>
      <c r="S33" s="29">
        <f>'2011 SA full table (step 1)'!AR34</f>
        <v>296.7</v>
      </c>
    </row>
    <row r="34" spans="1:19" ht="44" x14ac:dyDescent="0.2">
      <c r="A34" t="s">
        <v>171</v>
      </c>
      <c r="B34" s="74"/>
      <c r="C34" s="28" t="s">
        <v>105</v>
      </c>
      <c r="D34" s="27" t="s">
        <v>77</v>
      </c>
      <c r="E34" s="29">
        <f>SUMIF('2011 SA full table (step 1)'!$E$4:$AK$4,'2011 SA dim2 (step 5)'!E$5,'2011 SA full table (step 1)'!$E35:$AK35)</f>
        <v>0.1</v>
      </c>
      <c r="F34" s="29">
        <f>SUMIF('2011 SA full table (step 1)'!$E$4:$AK$4,'2011 SA dim2 (step 5)'!F$5,'2011 SA full table (step 1)'!$E35:$AK35)</f>
        <v>0.1</v>
      </c>
      <c r="G34" s="29">
        <f>SUMIF('2011 SA full table (step 1)'!$E$4:$AK$4,'2011 SA dim2 (step 5)'!G$5,'2011 SA full table (step 1)'!$E35:$AK35)</f>
        <v>47.199999999999996</v>
      </c>
      <c r="H34" s="29">
        <f>SUMIF('2011 SA full table (step 1)'!$E$4:$AK$4,'2011 SA dim2 (step 5)'!H$5,'2011 SA full table (step 1)'!$E35:$AK35)</f>
        <v>1.8</v>
      </c>
      <c r="I34" s="29">
        <f>SUMIF('2011 SA full table (step 1)'!$E$4:$AK$4,'2011 SA dim2 (step 5)'!I$5,'2011 SA full table (step 1)'!$E35:$AK35)</f>
        <v>1.2</v>
      </c>
      <c r="J34" s="29">
        <f>SUMIF('2011 SA full table (step 1)'!$E$4:$AK$4,'2011 SA dim2 (step 5)'!J$5,'2011 SA full table (step 1)'!$E35:$AK35)</f>
        <v>16.600000000000001</v>
      </c>
      <c r="K34" s="29">
        <f>SUMIF('2011 SA full table (step 1)'!$E$4:$AK$4,'2011 SA dim2 (step 5)'!K$5,'2011 SA full table (step 1)'!$E35:$AK35)</f>
        <v>42.3</v>
      </c>
      <c r="L34" s="29">
        <f>SUMIF('2011 SA full table (step 1)'!$E$4:$AK$4,'2011 SA dim2 (step 5)'!L$5,'2011 SA full table (step 1)'!$E35:$AK35)</f>
        <v>219.9</v>
      </c>
      <c r="M34" s="29">
        <f>SUMIF('2011 SA full table (step 1)'!$E$4:$AK$4,'2011 SA dim2 (step 5)'!M$5,'2011 SA full table (step 1)'!$E35:$AK35)</f>
        <v>27.1</v>
      </c>
      <c r="N34" s="29">
        <f>'2011 SA full table (step 1)'!AM35</f>
        <v>10.199999999999999</v>
      </c>
      <c r="O34" s="29">
        <f>'2011 SA full table (step 1)'!AN35</f>
        <v>199.9</v>
      </c>
      <c r="P34" s="29">
        <f>'2011 SA full table (step 1)'!AO35</f>
        <v>-0.1</v>
      </c>
      <c r="Q34" s="29">
        <f>'2011 SA full table (step 1)'!AP35</f>
        <v>0</v>
      </c>
      <c r="R34" s="29">
        <f>'2011 SA full table (step 1)'!AQ35</f>
        <v>0</v>
      </c>
      <c r="S34" s="29">
        <f>'2011 SA full table (step 1)'!AR35</f>
        <v>252.4</v>
      </c>
    </row>
    <row r="35" spans="1:19" ht="55" x14ac:dyDescent="0.2">
      <c r="A35" t="s">
        <v>171</v>
      </c>
      <c r="B35" s="74"/>
      <c r="C35" s="28" t="s">
        <v>106</v>
      </c>
      <c r="D35" s="27" t="s">
        <v>77</v>
      </c>
      <c r="E35" s="29">
        <f>SUMIF('2011 SA full table (step 1)'!$E$4:$AK$4,'2011 SA dim2 (step 5)'!E$5,'2011 SA full table (step 1)'!$E36:$AK36)</f>
        <v>37.4</v>
      </c>
      <c r="F35" s="29">
        <f>SUMIF('2011 SA full table (step 1)'!$E$4:$AK$4,'2011 SA dim2 (step 5)'!F$5,'2011 SA full table (step 1)'!$E36:$AK36)</f>
        <v>630.1</v>
      </c>
      <c r="G35" s="29">
        <f>SUMIF('2011 SA full table (step 1)'!$E$4:$AK$4,'2011 SA dim2 (step 5)'!G$5,'2011 SA full table (step 1)'!$E36:$AK36)</f>
        <v>6261.8</v>
      </c>
      <c r="H35" s="29">
        <f>SUMIF('2011 SA full table (step 1)'!$E$4:$AK$4,'2011 SA dim2 (step 5)'!H$5,'2011 SA full table (step 1)'!$E36:$AK36)</f>
        <v>265.89999999999998</v>
      </c>
      <c r="I35" s="29">
        <f>SUMIF('2011 SA full table (step 1)'!$E$4:$AK$4,'2011 SA dim2 (step 5)'!I$5,'2011 SA full table (step 1)'!$E36:$AK36)</f>
        <v>4673.1000000000004</v>
      </c>
      <c r="J35" s="29">
        <f>SUMIF('2011 SA full table (step 1)'!$E$4:$AK$4,'2011 SA dim2 (step 5)'!J$5,'2011 SA full table (step 1)'!$E36:$AK36)</f>
        <v>5268.7000000000007</v>
      </c>
      <c r="K35" s="29">
        <f>SUMIF('2011 SA full table (step 1)'!$E$4:$AK$4,'2011 SA dim2 (step 5)'!K$5,'2011 SA full table (step 1)'!$E36:$AK36)</f>
        <v>4320.1000000000004</v>
      </c>
      <c r="L35" s="29">
        <f>SUMIF('2011 SA full table (step 1)'!$E$4:$AK$4,'2011 SA dim2 (step 5)'!L$5,'2011 SA full table (step 1)'!$E36:$AK36)</f>
        <v>3942.6</v>
      </c>
      <c r="M35" s="29">
        <f>SUMIF('2011 SA full table (step 1)'!$E$4:$AK$4,'2011 SA dim2 (step 5)'!M$5,'2011 SA full table (step 1)'!$E36:$AK36)</f>
        <v>10369</v>
      </c>
      <c r="N35" s="29">
        <f>'2011 SA full table (step 1)'!AM36</f>
        <v>4786.8</v>
      </c>
      <c r="O35" s="29">
        <f>'2011 SA full table (step 1)'!AN36</f>
        <v>542.29999999999995</v>
      </c>
      <c r="P35" s="29">
        <f>'2011 SA full table (step 1)'!AO36</f>
        <v>-2</v>
      </c>
      <c r="Q35" s="29">
        <f>'2011 SA full table (step 1)'!AP36</f>
        <v>0</v>
      </c>
      <c r="R35" s="29">
        <f>'2011 SA full table (step 1)'!AQ36</f>
        <v>0</v>
      </c>
      <c r="S35" s="29">
        <f>'2011 SA full table (step 1)'!AR36</f>
        <v>386.9</v>
      </c>
    </row>
    <row r="36" spans="1:19" ht="88" x14ac:dyDescent="0.2">
      <c r="A36" t="s">
        <v>172</v>
      </c>
      <c r="B36" s="74"/>
      <c r="C36" s="28" t="s">
        <v>107</v>
      </c>
      <c r="D36" s="27" t="s">
        <v>77</v>
      </c>
      <c r="E36" s="29">
        <f>SUMIF('2011 SA full table (step 1)'!$E$4:$AK$4,'2011 SA dim2 (step 5)'!E$5,'2011 SA full table (step 1)'!$E37:$AK37)</f>
        <v>0</v>
      </c>
      <c r="F36" s="29">
        <f>SUMIF('2011 SA full table (step 1)'!$E$4:$AK$4,'2011 SA dim2 (step 5)'!F$5,'2011 SA full table (step 1)'!$E37:$AK37)</f>
        <v>0</v>
      </c>
      <c r="G36" s="29">
        <f>SUMIF('2011 SA full table (step 1)'!$E$4:$AK$4,'2011 SA dim2 (step 5)'!G$5,'2011 SA full table (step 1)'!$E37:$AK37)</f>
        <v>1.8</v>
      </c>
      <c r="H36" s="29">
        <f>SUMIF('2011 SA full table (step 1)'!$E$4:$AK$4,'2011 SA dim2 (step 5)'!H$5,'2011 SA full table (step 1)'!$E37:$AK37)</f>
        <v>0</v>
      </c>
      <c r="I36" s="29">
        <f>SUMIF('2011 SA full table (step 1)'!$E$4:$AK$4,'2011 SA dim2 (step 5)'!I$5,'2011 SA full table (step 1)'!$E37:$AK37)</f>
        <v>0</v>
      </c>
      <c r="J36" s="29">
        <f>SUMIF('2011 SA full table (step 1)'!$E$4:$AK$4,'2011 SA dim2 (step 5)'!J$5,'2011 SA full table (step 1)'!$E37:$AK37)</f>
        <v>0</v>
      </c>
      <c r="K36" s="29">
        <f>SUMIF('2011 SA full table (step 1)'!$E$4:$AK$4,'2011 SA dim2 (step 5)'!K$5,'2011 SA full table (step 1)'!$E37:$AK37)</f>
        <v>49.8</v>
      </c>
      <c r="L36" s="29">
        <f>SUMIF('2011 SA full table (step 1)'!$E$4:$AK$4,'2011 SA dim2 (step 5)'!L$5,'2011 SA full table (step 1)'!$E37:$AK37)</f>
        <v>2.6999999999999997</v>
      </c>
      <c r="M36" s="29">
        <f>SUMIF('2011 SA full table (step 1)'!$E$4:$AK$4,'2011 SA dim2 (step 5)'!M$5,'2011 SA full table (step 1)'!$E37:$AK37)</f>
        <v>2365.7000000000003</v>
      </c>
      <c r="N36" s="29">
        <f>'2011 SA full table (step 1)'!AM37</f>
        <v>73979.100000000006</v>
      </c>
      <c r="O36" s="29">
        <f>'2011 SA full table (step 1)'!AN37</f>
        <v>0</v>
      </c>
      <c r="P36" s="29">
        <f>'2011 SA full table (step 1)'!AO37</f>
        <v>-0.1</v>
      </c>
      <c r="Q36" s="29">
        <f>'2011 SA full table (step 1)'!AP37</f>
        <v>0</v>
      </c>
      <c r="R36" s="29">
        <f>'2011 SA full table (step 1)'!AQ37</f>
        <v>0</v>
      </c>
      <c r="S36" s="29">
        <f>'2011 SA full table (step 1)'!AR37</f>
        <v>0</v>
      </c>
    </row>
    <row r="37" spans="1:19" ht="22" x14ac:dyDescent="0.2">
      <c r="A37" t="s">
        <v>172</v>
      </c>
      <c r="B37" s="74"/>
      <c r="C37" s="28" t="s">
        <v>108</v>
      </c>
      <c r="D37" s="27" t="s">
        <v>77</v>
      </c>
      <c r="E37" s="29">
        <f>SUMIF('2011 SA full table (step 1)'!$E$4:$AK$4,'2011 SA dim2 (step 5)'!E$5,'2011 SA full table (step 1)'!$E38:$AK38)</f>
        <v>0</v>
      </c>
      <c r="F37" s="29">
        <f>SUMIF('2011 SA full table (step 1)'!$E$4:$AK$4,'2011 SA dim2 (step 5)'!F$5,'2011 SA full table (step 1)'!$E38:$AK38)</f>
        <v>0</v>
      </c>
      <c r="G37" s="29">
        <f>SUMIF('2011 SA full table (step 1)'!$E$4:$AK$4,'2011 SA dim2 (step 5)'!G$5,'2011 SA full table (step 1)'!$E38:$AK38)</f>
        <v>10.499999999999998</v>
      </c>
      <c r="H37" s="29">
        <f>SUMIF('2011 SA full table (step 1)'!$E$4:$AK$4,'2011 SA dim2 (step 5)'!H$5,'2011 SA full table (step 1)'!$E38:$AK38)</f>
        <v>0.9</v>
      </c>
      <c r="I37" s="29">
        <f>SUMIF('2011 SA full table (step 1)'!$E$4:$AK$4,'2011 SA dim2 (step 5)'!I$5,'2011 SA full table (step 1)'!$E38:$AK38)</f>
        <v>0</v>
      </c>
      <c r="J37" s="29">
        <f>SUMIF('2011 SA full table (step 1)'!$E$4:$AK$4,'2011 SA dim2 (step 5)'!J$5,'2011 SA full table (step 1)'!$E38:$AK38)</f>
        <v>3.8</v>
      </c>
      <c r="K37" s="29">
        <f>SUMIF('2011 SA full table (step 1)'!$E$4:$AK$4,'2011 SA dim2 (step 5)'!K$5,'2011 SA full table (step 1)'!$E38:$AK38)</f>
        <v>8</v>
      </c>
      <c r="L37" s="29">
        <f>SUMIF('2011 SA full table (step 1)'!$E$4:$AK$4,'2011 SA dim2 (step 5)'!L$5,'2011 SA full table (step 1)'!$E38:$AK38)</f>
        <v>33.799999999999997</v>
      </c>
      <c r="M37" s="29">
        <f>SUMIF('2011 SA full table (step 1)'!$E$4:$AK$4,'2011 SA dim2 (step 5)'!M$5,'2011 SA full table (step 1)'!$E38:$AK38)</f>
        <v>5.5</v>
      </c>
      <c r="N37" s="29">
        <f>'2011 SA full table (step 1)'!AM38</f>
        <v>4234.5</v>
      </c>
      <c r="O37" s="29">
        <f>'2011 SA full table (step 1)'!AN38</f>
        <v>0</v>
      </c>
      <c r="P37" s="29">
        <f>'2011 SA full table (step 1)'!AO38</f>
        <v>0</v>
      </c>
      <c r="Q37" s="29">
        <f>'2011 SA full table (step 1)'!AP38</f>
        <v>0</v>
      </c>
      <c r="R37" s="29">
        <f>'2011 SA full table (step 1)'!AQ38</f>
        <v>5.2</v>
      </c>
      <c r="S37" s="29">
        <f>'2011 SA full table (step 1)'!AR38</f>
        <v>0</v>
      </c>
    </row>
    <row r="38" spans="1:19" ht="33" x14ac:dyDescent="0.2">
      <c r="A38" t="s">
        <v>172</v>
      </c>
      <c r="B38" s="74"/>
      <c r="C38" s="28" t="s">
        <v>109</v>
      </c>
      <c r="D38" s="27" t="s">
        <v>77</v>
      </c>
      <c r="E38" s="29">
        <f>SUMIF('2011 SA full table (step 1)'!$E$4:$AK$4,'2011 SA dim2 (step 5)'!E$5,'2011 SA full table (step 1)'!$E39:$AK39)</f>
        <v>119</v>
      </c>
      <c r="F38" s="29">
        <f>SUMIF('2011 SA full table (step 1)'!$E$4:$AK$4,'2011 SA dim2 (step 5)'!F$5,'2011 SA full table (step 1)'!$E39:$AK39)</f>
        <v>0</v>
      </c>
      <c r="G38" s="29">
        <f>SUMIF('2011 SA full table (step 1)'!$E$4:$AK$4,'2011 SA dim2 (step 5)'!G$5,'2011 SA full table (step 1)'!$E39:$AK39)</f>
        <v>0</v>
      </c>
      <c r="H38" s="29">
        <f>SUMIF('2011 SA full table (step 1)'!$E$4:$AK$4,'2011 SA dim2 (step 5)'!H$5,'2011 SA full table (step 1)'!$E39:$AK39)</f>
        <v>0.9</v>
      </c>
      <c r="I38" s="29">
        <f>SUMIF('2011 SA full table (step 1)'!$E$4:$AK$4,'2011 SA dim2 (step 5)'!I$5,'2011 SA full table (step 1)'!$E39:$AK39)</f>
        <v>0</v>
      </c>
      <c r="J38" s="29">
        <f>SUMIF('2011 SA full table (step 1)'!$E$4:$AK$4,'2011 SA dim2 (step 5)'!J$5,'2011 SA full table (step 1)'!$E39:$AK39)</f>
        <v>0</v>
      </c>
      <c r="K38" s="29">
        <f>SUMIF('2011 SA full table (step 1)'!$E$4:$AK$4,'2011 SA dim2 (step 5)'!K$5,'2011 SA full table (step 1)'!$E39:$AK39)</f>
        <v>55.8</v>
      </c>
      <c r="L38" s="29">
        <f>SUMIF('2011 SA full table (step 1)'!$E$4:$AK$4,'2011 SA dim2 (step 5)'!L$5,'2011 SA full table (step 1)'!$E39:$AK39)</f>
        <v>708.6</v>
      </c>
      <c r="M38" s="29">
        <f>SUMIF('2011 SA full table (step 1)'!$E$4:$AK$4,'2011 SA dim2 (step 5)'!M$5,'2011 SA full table (step 1)'!$E39:$AK39)</f>
        <v>564.99999999999989</v>
      </c>
      <c r="N38" s="29">
        <f>'2011 SA full table (step 1)'!AM39</f>
        <v>11354.1</v>
      </c>
      <c r="O38" s="29">
        <f>'2011 SA full table (step 1)'!AN39</f>
        <v>0</v>
      </c>
      <c r="P38" s="29">
        <f>'2011 SA full table (step 1)'!AO39</f>
        <v>-0.1</v>
      </c>
      <c r="Q38" s="29">
        <f>'2011 SA full table (step 1)'!AP39</f>
        <v>0</v>
      </c>
      <c r="R38" s="29">
        <f>'2011 SA full table (step 1)'!AQ39</f>
        <v>108.8</v>
      </c>
      <c r="S38" s="29">
        <f>'2011 SA full table (step 1)'!AR39</f>
        <v>0</v>
      </c>
    </row>
    <row r="39" spans="1:19" ht="66" x14ac:dyDescent="0.2">
      <c r="A39" t="s">
        <v>172</v>
      </c>
      <c r="B39" s="74"/>
      <c r="C39" s="28" t="s">
        <v>110</v>
      </c>
      <c r="D39" s="27" t="s">
        <v>77</v>
      </c>
      <c r="E39" s="29">
        <f>SUMIF('2011 SA full table (step 1)'!$E$4:$AK$4,'2011 SA dim2 (step 5)'!E$5,'2011 SA full table (step 1)'!$E40:$AK40)</f>
        <v>269.3</v>
      </c>
      <c r="F39" s="29">
        <f>SUMIF('2011 SA full table (step 1)'!$E$4:$AK$4,'2011 SA dim2 (step 5)'!F$5,'2011 SA full table (step 1)'!$E40:$AK40)</f>
        <v>1057.4000000000001</v>
      </c>
      <c r="G39" s="29">
        <f>SUMIF('2011 SA full table (step 1)'!$E$4:$AK$4,'2011 SA dim2 (step 5)'!G$5,'2011 SA full table (step 1)'!$E40:$AK40)</f>
        <v>11252.500000000002</v>
      </c>
      <c r="H39" s="29">
        <f>SUMIF('2011 SA full table (step 1)'!$E$4:$AK$4,'2011 SA dim2 (step 5)'!H$5,'2011 SA full table (step 1)'!$E40:$AK40)</f>
        <v>18.2</v>
      </c>
      <c r="I39" s="29">
        <f>SUMIF('2011 SA full table (step 1)'!$E$4:$AK$4,'2011 SA dim2 (step 5)'!I$5,'2011 SA full table (step 1)'!$E40:$AK40)</f>
        <v>549.9</v>
      </c>
      <c r="J39" s="29">
        <f>SUMIF('2011 SA full table (step 1)'!$E$4:$AK$4,'2011 SA dim2 (step 5)'!J$5,'2011 SA full table (step 1)'!$E40:$AK40)</f>
        <v>362.79999999999995</v>
      </c>
      <c r="K39" s="29">
        <f>SUMIF('2011 SA full table (step 1)'!$E$4:$AK$4,'2011 SA dim2 (step 5)'!K$5,'2011 SA full table (step 1)'!$E40:$AK40)</f>
        <v>2600.1000000000004</v>
      </c>
      <c r="L39" s="29">
        <f>SUMIF('2011 SA full table (step 1)'!$E$4:$AK$4,'2011 SA dim2 (step 5)'!L$5,'2011 SA full table (step 1)'!$E40:$AK40)</f>
        <v>3544.1</v>
      </c>
      <c r="M39" s="29">
        <f>SUMIF('2011 SA full table (step 1)'!$E$4:$AK$4,'2011 SA dim2 (step 5)'!M$5,'2011 SA full table (step 1)'!$E40:$AK40)</f>
        <v>880.8</v>
      </c>
      <c r="N39" s="29">
        <f>'2011 SA full table (step 1)'!AM40</f>
        <v>14792</v>
      </c>
      <c r="O39" s="29">
        <f>'2011 SA full table (step 1)'!AN40</f>
        <v>0</v>
      </c>
      <c r="P39" s="29">
        <f>'2011 SA full table (step 1)'!AO40</f>
        <v>-2.2999999999999998</v>
      </c>
      <c r="Q39" s="29">
        <f>'2011 SA full table (step 1)'!AP40</f>
        <v>0</v>
      </c>
      <c r="R39" s="29">
        <f>'2011 SA full table (step 1)'!AQ40</f>
        <v>792.1</v>
      </c>
      <c r="S39" s="29">
        <f>'2011 SA full table (step 1)'!AR40</f>
        <v>8.1999999999999993</v>
      </c>
    </row>
    <row r="40" spans="1:19" ht="61.25" customHeight="1" x14ac:dyDescent="0.2">
      <c r="A40" t="s">
        <v>173</v>
      </c>
      <c r="B40" s="76" t="s">
        <v>152</v>
      </c>
      <c r="C40" s="28" t="s">
        <v>112</v>
      </c>
      <c r="D40" s="27" t="s">
        <v>77</v>
      </c>
      <c r="E40" s="29">
        <f>SUMIF('2011 SA full table (step 1)'!$E$4:$AK$4,'2011 SA dim2 (step 5)'!E$5,'2011 SA full table (step 1)'!$E42:$AK42)</f>
        <v>29.5</v>
      </c>
      <c r="F40" s="29">
        <f>SUMIF('2011 SA full table (step 1)'!$E$4:$AK$4,'2011 SA dim2 (step 5)'!F$5,'2011 SA full table (step 1)'!$E42:$AK42)</f>
        <v>1</v>
      </c>
      <c r="G40" s="29">
        <f>SUMIF('2011 SA full table (step 1)'!$E$4:$AK$4,'2011 SA dim2 (step 5)'!G$5,'2011 SA full table (step 1)'!$E42:$AK42)</f>
        <v>764.20000000000027</v>
      </c>
      <c r="H40" s="29">
        <f>SUMIF('2011 SA full table (step 1)'!$E$4:$AK$4,'2011 SA dim2 (step 5)'!H$5,'2011 SA full table (step 1)'!$E42:$AK42)</f>
        <v>0.2</v>
      </c>
      <c r="I40" s="29">
        <f>SUMIF('2011 SA full table (step 1)'!$E$4:$AK$4,'2011 SA dim2 (step 5)'!I$5,'2011 SA full table (step 1)'!$E42:$AK42)</f>
        <v>0.6</v>
      </c>
      <c r="J40" s="29">
        <f>SUMIF('2011 SA full table (step 1)'!$E$4:$AK$4,'2011 SA dim2 (step 5)'!J$5,'2011 SA full table (step 1)'!$E42:$AK42)</f>
        <v>4.2</v>
      </c>
      <c r="K40" s="29">
        <f>SUMIF('2011 SA full table (step 1)'!$E$4:$AK$4,'2011 SA dim2 (step 5)'!K$5,'2011 SA full table (step 1)'!$E42:$AK42)</f>
        <v>1.2</v>
      </c>
      <c r="L40" s="29">
        <f>SUMIF('2011 SA full table (step 1)'!$E$4:$AK$4,'2011 SA dim2 (step 5)'!L$5,'2011 SA full table (step 1)'!$E42:$AK42)</f>
        <v>2</v>
      </c>
      <c r="M40" s="29">
        <f>SUMIF('2011 SA full table (step 1)'!$E$4:$AK$4,'2011 SA dim2 (step 5)'!M$5,'2011 SA full table (step 1)'!$E42:$AK42)</f>
        <v>26.3</v>
      </c>
      <c r="N40" s="29">
        <f>'2011 SA full table (step 1)'!AM42</f>
        <v>597.5</v>
      </c>
      <c r="O40" s="29">
        <f>'2011 SA full table (step 1)'!AN42</f>
        <v>1.4</v>
      </c>
      <c r="P40" s="29">
        <f>'2011 SA full table (step 1)'!AO42</f>
        <v>0</v>
      </c>
      <c r="Q40" s="29">
        <f>'2011 SA full table (step 1)'!AP42</f>
        <v>4.9000000000000004</v>
      </c>
      <c r="R40" s="29">
        <f>'2011 SA full table (step 1)'!AQ42</f>
        <v>0</v>
      </c>
      <c r="S40" s="29">
        <f>'2011 SA full table (step 1)'!AR42</f>
        <v>1.8</v>
      </c>
    </row>
    <row r="41" spans="1:19" ht="44" x14ac:dyDescent="0.2">
      <c r="A41" t="s">
        <v>173</v>
      </c>
      <c r="B41" s="77"/>
      <c r="C41" s="28" t="s">
        <v>113</v>
      </c>
      <c r="D41" s="27" t="s">
        <v>77</v>
      </c>
      <c r="E41" s="29">
        <f>SUMIF('2011 SA full table (step 1)'!$E$4:$AK$4,'2011 SA dim2 (step 5)'!E$5,'2011 SA full table (step 1)'!$E43:$AK43)</f>
        <v>86.3</v>
      </c>
      <c r="F41" s="29">
        <f>SUMIF('2011 SA full table (step 1)'!$E$4:$AK$4,'2011 SA dim2 (step 5)'!F$5,'2011 SA full table (step 1)'!$E43:$AK43)</f>
        <v>402.9</v>
      </c>
      <c r="G41" s="29">
        <f>SUMIF('2011 SA full table (step 1)'!$E$4:$AK$4,'2011 SA dim2 (step 5)'!G$5,'2011 SA full table (step 1)'!$E43:$AK43)</f>
        <v>14136.599999999999</v>
      </c>
      <c r="H41" s="29">
        <f>SUMIF('2011 SA full table (step 1)'!$E$4:$AK$4,'2011 SA dim2 (step 5)'!H$5,'2011 SA full table (step 1)'!$E43:$AK43)</f>
        <v>1873.8</v>
      </c>
      <c r="I41" s="29">
        <f>SUMIF('2011 SA full table (step 1)'!$E$4:$AK$4,'2011 SA dim2 (step 5)'!I$5,'2011 SA full table (step 1)'!$E43:$AK43)</f>
        <v>698.3</v>
      </c>
      <c r="J41" s="29">
        <f>SUMIF('2011 SA full table (step 1)'!$E$4:$AK$4,'2011 SA dim2 (step 5)'!J$5,'2011 SA full table (step 1)'!$E43:$AK43)</f>
        <v>6.1999999999999993</v>
      </c>
      <c r="K41" s="29">
        <f>SUMIF('2011 SA full table (step 1)'!$E$4:$AK$4,'2011 SA dim2 (step 5)'!K$5,'2011 SA full table (step 1)'!$E43:$AK43)</f>
        <v>110.9</v>
      </c>
      <c r="L41" s="29">
        <f>SUMIF('2011 SA full table (step 1)'!$E$4:$AK$4,'2011 SA dim2 (step 5)'!L$5,'2011 SA full table (step 1)'!$E43:$AK43)</f>
        <v>1.7999999999999998</v>
      </c>
      <c r="M41" s="29">
        <f>SUMIF('2011 SA full table (step 1)'!$E$4:$AK$4,'2011 SA dim2 (step 5)'!M$5,'2011 SA full table (step 1)'!$E43:$AK43)</f>
        <v>379.5</v>
      </c>
      <c r="N41" s="29">
        <f>'2011 SA full table (step 1)'!AM43</f>
        <v>125.3</v>
      </c>
      <c r="O41" s="29">
        <f>'2011 SA full table (step 1)'!AN43</f>
        <v>5.6</v>
      </c>
      <c r="P41" s="29">
        <f>'2011 SA full table (step 1)'!AO43</f>
        <v>0</v>
      </c>
      <c r="Q41" s="29">
        <f>'2011 SA full table (step 1)'!AP43</f>
        <v>2.7</v>
      </c>
      <c r="R41" s="29">
        <f>'2011 SA full table (step 1)'!AQ43</f>
        <v>0</v>
      </c>
      <c r="S41" s="29">
        <f>'2011 SA full table (step 1)'!AR43</f>
        <v>79.099999999999994</v>
      </c>
    </row>
    <row r="42" spans="1:19" ht="66" x14ac:dyDescent="0.2">
      <c r="A42" t="s">
        <v>173</v>
      </c>
      <c r="B42" s="77"/>
      <c r="C42" s="28" t="s">
        <v>114</v>
      </c>
      <c r="D42" s="27" t="s">
        <v>77</v>
      </c>
      <c r="E42" s="29">
        <f>SUMIF('2011 SA full table (step 1)'!$E$4:$AK$4,'2011 SA dim2 (step 5)'!E$5,'2011 SA full table (step 1)'!$E44:$AK44)</f>
        <v>219.8</v>
      </c>
      <c r="F42" s="29">
        <f>SUMIF('2011 SA full table (step 1)'!$E$4:$AK$4,'2011 SA dim2 (step 5)'!F$5,'2011 SA full table (step 1)'!$E44:$AK44)</f>
        <v>11.4</v>
      </c>
      <c r="G42" s="29">
        <f>SUMIF('2011 SA full table (step 1)'!$E$4:$AK$4,'2011 SA dim2 (step 5)'!G$5,'2011 SA full table (step 1)'!$E44:$AK44)</f>
        <v>731.5</v>
      </c>
      <c r="H42" s="29">
        <f>SUMIF('2011 SA full table (step 1)'!$E$4:$AK$4,'2011 SA dim2 (step 5)'!H$5,'2011 SA full table (step 1)'!$E44:$AK44)</f>
        <v>1.5</v>
      </c>
      <c r="I42" s="29">
        <f>SUMIF('2011 SA full table (step 1)'!$E$4:$AK$4,'2011 SA dim2 (step 5)'!I$5,'2011 SA full table (step 1)'!$E44:$AK44)</f>
        <v>3.4</v>
      </c>
      <c r="J42" s="29">
        <f>SUMIF('2011 SA full table (step 1)'!$E$4:$AK$4,'2011 SA dim2 (step 5)'!J$5,'2011 SA full table (step 1)'!$E44:$AK44)</f>
        <v>111.7</v>
      </c>
      <c r="K42" s="29">
        <f>SUMIF('2011 SA full table (step 1)'!$E$4:$AK$4,'2011 SA dim2 (step 5)'!K$5,'2011 SA full table (step 1)'!$E44:$AK44)</f>
        <v>42.7</v>
      </c>
      <c r="L42" s="29">
        <f>SUMIF('2011 SA full table (step 1)'!$E$4:$AK$4,'2011 SA dim2 (step 5)'!L$5,'2011 SA full table (step 1)'!$E44:$AK44)</f>
        <v>37.300000000000004</v>
      </c>
      <c r="M42" s="29">
        <f>SUMIF('2011 SA full table (step 1)'!$E$4:$AK$4,'2011 SA dim2 (step 5)'!M$5,'2011 SA full table (step 1)'!$E44:$AK44)</f>
        <v>115.8</v>
      </c>
      <c r="N42" s="29">
        <f>'2011 SA full table (step 1)'!AM44</f>
        <v>3017.1</v>
      </c>
      <c r="O42" s="29">
        <f>'2011 SA full table (step 1)'!AN44</f>
        <v>9.1</v>
      </c>
      <c r="P42" s="29">
        <f>'2011 SA full table (step 1)'!AO44</f>
        <v>0</v>
      </c>
      <c r="Q42" s="29">
        <f>'2011 SA full table (step 1)'!AP44</f>
        <v>224.6</v>
      </c>
      <c r="R42" s="29">
        <f>'2011 SA full table (step 1)'!AQ44</f>
        <v>0.8</v>
      </c>
      <c r="S42" s="29">
        <f>'2011 SA full table (step 1)'!AR44</f>
        <v>4.8</v>
      </c>
    </row>
    <row r="43" spans="1:19" ht="66" x14ac:dyDescent="0.2">
      <c r="A43" t="s">
        <v>173</v>
      </c>
      <c r="B43" s="77"/>
      <c r="C43" s="28" t="s">
        <v>115</v>
      </c>
      <c r="D43" s="27" t="s">
        <v>77</v>
      </c>
      <c r="E43" s="29">
        <f>SUMIF('2011 SA full table (step 1)'!$E$4:$AK$4,'2011 SA dim2 (step 5)'!E$5,'2011 SA full table (step 1)'!$E45:$AK45)</f>
        <v>46.6</v>
      </c>
      <c r="F43" s="29">
        <f>SUMIF('2011 SA full table (step 1)'!$E$4:$AK$4,'2011 SA dim2 (step 5)'!F$5,'2011 SA full table (step 1)'!$E45:$AK45)</f>
        <v>48.6</v>
      </c>
      <c r="G43" s="29">
        <f>SUMIF('2011 SA full table (step 1)'!$E$4:$AK$4,'2011 SA dim2 (step 5)'!G$5,'2011 SA full table (step 1)'!$E45:$AK45)</f>
        <v>836.8</v>
      </c>
      <c r="H43" s="29">
        <f>SUMIF('2011 SA full table (step 1)'!$E$4:$AK$4,'2011 SA dim2 (step 5)'!H$5,'2011 SA full table (step 1)'!$E45:$AK45)</f>
        <v>0.9</v>
      </c>
      <c r="I43" s="29">
        <f>SUMIF('2011 SA full table (step 1)'!$E$4:$AK$4,'2011 SA dim2 (step 5)'!I$5,'2011 SA full table (step 1)'!$E45:$AK45)</f>
        <v>87</v>
      </c>
      <c r="J43" s="29">
        <f>SUMIF('2011 SA full table (step 1)'!$E$4:$AK$4,'2011 SA dim2 (step 5)'!J$5,'2011 SA full table (step 1)'!$E45:$AK45)</f>
        <v>40.4</v>
      </c>
      <c r="K43" s="29">
        <f>SUMIF('2011 SA full table (step 1)'!$E$4:$AK$4,'2011 SA dim2 (step 5)'!K$5,'2011 SA full table (step 1)'!$E45:$AK45)</f>
        <v>49.7</v>
      </c>
      <c r="L43" s="29">
        <f>SUMIF('2011 SA full table (step 1)'!$E$4:$AK$4,'2011 SA dim2 (step 5)'!L$5,'2011 SA full table (step 1)'!$E45:$AK45)</f>
        <v>4.9000000000000004</v>
      </c>
      <c r="M43" s="29">
        <f>SUMIF('2011 SA full table (step 1)'!$E$4:$AK$4,'2011 SA dim2 (step 5)'!M$5,'2011 SA full table (step 1)'!$E45:$AK45)</f>
        <v>120.49999999999999</v>
      </c>
      <c r="N43" s="29">
        <f>'2011 SA full table (step 1)'!AM45</f>
        <v>2015.4</v>
      </c>
      <c r="O43" s="29">
        <f>'2011 SA full table (step 1)'!AN45</f>
        <v>5.5</v>
      </c>
      <c r="P43" s="29">
        <f>'2011 SA full table (step 1)'!AO45</f>
        <v>0</v>
      </c>
      <c r="Q43" s="29">
        <f>'2011 SA full table (step 1)'!AP45</f>
        <v>244.2</v>
      </c>
      <c r="R43" s="29">
        <f>'2011 SA full table (step 1)'!AQ45</f>
        <v>0.8</v>
      </c>
      <c r="S43" s="29">
        <f>'2011 SA full table (step 1)'!AR45</f>
        <v>1.3</v>
      </c>
    </row>
    <row r="44" spans="1:19" ht="55" x14ac:dyDescent="0.2">
      <c r="A44" t="s">
        <v>173</v>
      </c>
      <c r="B44" s="77"/>
      <c r="C44" s="28" t="s">
        <v>116</v>
      </c>
      <c r="D44" s="27" t="s">
        <v>77</v>
      </c>
      <c r="E44" s="29">
        <f>SUMIF('2011 SA full table (step 1)'!$E$4:$AK$4,'2011 SA dim2 (step 5)'!E$5,'2011 SA full table (step 1)'!$E46:$AK46)</f>
        <v>4.7</v>
      </c>
      <c r="F44" s="29">
        <f>SUMIF('2011 SA full table (step 1)'!$E$4:$AK$4,'2011 SA dim2 (step 5)'!F$5,'2011 SA full table (step 1)'!$E46:$AK46)</f>
        <v>26.3</v>
      </c>
      <c r="G44" s="29">
        <f>SUMIF('2011 SA full table (step 1)'!$E$4:$AK$4,'2011 SA dim2 (step 5)'!G$5,'2011 SA full table (step 1)'!$E46:$AK46)</f>
        <v>191</v>
      </c>
      <c r="H44" s="29">
        <f>SUMIF('2011 SA full table (step 1)'!$E$4:$AK$4,'2011 SA dim2 (step 5)'!H$5,'2011 SA full table (step 1)'!$E46:$AK46)</f>
        <v>1.4</v>
      </c>
      <c r="I44" s="29">
        <f>SUMIF('2011 SA full table (step 1)'!$E$4:$AK$4,'2011 SA dim2 (step 5)'!I$5,'2011 SA full table (step 1)'!$E46:$AK46)</f>
        <v>45.2</v>
      </c>
      <c r="J44" s="29">
        <f>SUMIF('2011 SA full table (step 1)'!$E$4:$AK$4,'2011 SA dim2 (step 5)'!J$5,'2011 SA full table (step 1)'!$E46:$AK46)</f>
        <v>19.5</v>
      </c>
      <c r="K44" s="29">
        <f>SUMIF('2011 SA full table (step 1)'!$E$4:$AK$4,'2011 SA dim2 (step 5)'!K$5,'2011 SA full table (step 1)'!$E46:$AK46)</f>
        <v>16.600000000000001</v>
      </c>
      <c r="L44" s="29">
        <f>SUMIF('2011 SA full table (step 1)'!$E$4:$AK$4,'2011 SA dim2 (step 5)'!L$5,'2011 SA full table (step 1)'!$E46:$AK46)</f>
        <v>5.8</v>
      </c>
      <c r="M44" s="29">
        <f>SUMIF('2011 SA full table (step 1)'!$E$4:$AK$4,'2011 SA dim2 (step 5)'!M$5,'2011 SA full table (step 1)'!$E46:$AK46)</f>
        <v>23.200000000000003</v>
      </c>
      <c r="N44" s="29">
        <f>'2011 SA full table (step 1)'!AM46</f>
        <v>12.3</v>
      </c>
      <c r="O44" s="29">
        <f>'2011 SA full table (step 1)'!AN46</f>
        <v>1.9</v>
      </c>
      <c r="P44" s="29">
        <f>'2011 SA full table (step 1)'!AO46</f>
        <v>0</v>
      </c>
      <c r="Q44" s="29">
        <f>'2011 SA full table (step 1)'!AP46</f>
        <v>1.5</v>
      </c>
      <c r="R44" s="29">
        <f>'2011 SA full table (step 1)'!AQ46</f>
        <v>0</v>
      </c>
      <c r="S44" s="29">
        <f>'2011 SA full table (step 1)'!AR46</f>
        <v>0.6</v>
      </c>
    </row>
    <row r="45" spans="1:19" ht="88" x14ac:dyDescent="0.2">
      <c r="A45" t="s">
        <v>173</v>
      </c>
      <c r="B45" s="77"/>
      <c r="C45" s="28" t="s">
        <v>117</v>
      </c>
      <c r="D45" s="27" t="s">
        <v>77</v>
      </c>
      <c r="E45" s="29">
        <f>SUMIF('2011 SA full table (step 1)'!$E$4:$AK$4,'2011 SA dim2 (step 5)'!E$5,'2011 SA full table (step 1)'!$E47:$AK47)</f>
        <v>2.1</v>
      </c>
      <c r="F45" s="29">
        <f>SUMIF('2011 SA full table (step 1)'!$E$4:$AK$4,'2011 SA dim2 (step 5)'!F$5,'2011 SA full table (step 1)'!$E47:$AK47)</f>
        <v>5.6</v>
      </c>
      <c r="G45" s="29">
        <f>SUMIF('2011 SA full table (step 1)'!$E$4:$AK$4,'2011 SA dim2 (step 5)'!G$5,'2011 SA full table (step 1)'!$E47:$AK47)</f>
        <v>563.20000000000005</v>
      </c>
      <c r="H45" s="29">
        <f>SUMIF('2011 SA full table (step 1)'!$E$4:$AK$4,'2011 SA dim2 (step 5)'!H$5,'2011 SA full table (step 1)'!$E47:$AK47)</f>
        <v>1.5</v>
      </c>
      <c r="I45" s="29">
        <f>SUMIF('2011 SA full table (step 1)'!$E$4:$AK$4,'2011 SA dim2 (step 5)'!I$5,'2011 SA full table (step 1)'!$E47:$AK47)</f>
        <v>14.6</v>
      </c>
      <c r="J45" s="29">
        <f>SUMIF('2011 SA full table (step 1)'!$E$4:$AK$4,'2011 SA dim2 (step 5)'!J$5,'2011 SA full table (step 1)'!$E47:$AK47)</f>
        <v>438.8</v>
      </c>
      <c r="K45" s="29">
        <f>SUMIF('2011 SA full table (step 1)'!$E$4:$AK$4,'2011 SA dim2 (step 5)'!K$5,'2011 SA full table (step 1)'!$E47:$AK47)</f>
        <v>46.5</v>
      </c>
      <c r="L45" s="29">
        <f>SUMIF('2011 SA full table (step 1)'!$E$4:$AK$4,'2011 SA dim2 (step 5)'!L$5,'2011 SA full table (step 1)'!$E47:$AK47)</f>
        <v>288.8</v>
      </c>
      <c r="M45" s="29">
        <f>SUMIF('2011 SA full table (step 1)'!$E$4:$AK$4,'2011 SA dim2 (step 5)'!M$5,'2011 SA full table (step 1)'!$E47:$AK47)</f>
        <v>119.9</v>
      </c>
      <c r="N45" s="29">
        <f>'2011 SA full table (step 1)'!AM47</f>
        <v>244.7</v>
      </c>
      <c r="O45" s="29">
        <f>'2011 SA full table (step 1)'!AN47</f>
        <v>6.6</v>
      </c>
      <c r="P45" s="29">
        <f>'2011 SA full table (step 1)'!AO47</f>
        <v>0</v>
      </c>
      <c r="Q45" s="29">
        <f>'2011 SA full table (step 1)'!AP47</f>
        <v>4</v>
      </c>
      <c r="R45" s="29">
        <f>'2011 SA full table (step 1)'!AQ47</f>
        <v>0</v>
      </c>
      <c r="S45" s="29">
        <f>'2011 SA full table (step 1)'!AR47</f>
        <v>1.3</v>
      </c>
    </row>
    <row r="46" spans="1:19" ht="88" x14ac:dyDescent="0.2">
      <c r="A46" t="s">
        <v>173</v>
      </c>
      <c r="B46" s="77"/>
      <c r="C46" s="28" t="s">
        <v>118</v>
      </c>
      <c r="D46" s="27" t="s">
        <v>77</v>
      </c>
      <c r="E46" s="29">
        <f>SUMIF('2011 SA full table (step 1)'!$E$4:$AK$4,'2011 SA dim2 (step 5)'!E$5,'2011 SA full table (step 1)'!$E48:$AK48)</f>
        <v>109.7</v>
      </c>
      <c r="F46" s="29">
        <f>SUMIF('2011 SA full table (step 1)'!$E$4:$AK$4,'2011 SA dim2 (step 5)'!F$5,'2011 SA full table (step 1)'!$E48:$AK48)</f>
        <v>126.2</v>
      </c>
      <c r="G46" s="29">
        <f>SUMIF('2011 SA full table (step 1)'!$E$4:$AK$4,'2011 SA dim2 (step 5)'!G$5,'2011 SA full table (step 1)'!$E48:$AK48)</f>
        <v>1498.1000000000001</v>
      </c>
      <c r="H46" s="29">
        <f>SUMIF('2011 SA full table (step 1)'!$E$4:$AK$4,'2011 SA dim2 (step 5)'!H$5,'2011 SA full table (step 1)'!$E48:$AK48)</f>
        <v>23.4</v>
      </c>
      <c r="I46" s="29">
        <f>SUMIF('2011 SA full table (step 1)'!$E$4:$AK$4,'2011 SA dim2 (step 5)'!I$5,'2011 SA full table (step 1)'!$E48:$AK48)</f>
        <v>195.7</v>
      </c>
      <c r="J46" s="29">
        <f>SUMIF('2011 SA full table (step 1)'!$E$4:$AK$4,'2011 SA dim2 (step 5)'!J$5,'2011 SA full table (step 1)'!$E48:$AK48)</f>
        <v>168.9</v>
      </c>
      <c r="K46" s="29">
        <f>SUMIF('2011 SA full table (step 1)'!$E$4:$AK$4,'2011 SA dim2 (step 5)'!K$5,'2011 SA full table (step 1)'!$E48:$AK48)</f>
        <v>628.9</v>
      </c>
      <c r="L46" s="29">
        <f>SUMIF('2011 SA full table (step 1)'!$E$4:$AK$4,'2011 SA dim2 (step 5)'!L$5,'2011 SA full table (step 1)'!$E48:$AK48)</f>
        <v>180.2</v>
      </c>
      <c r="M46" s="29">
        <f>SUMIF('2011 SA full table (step 1)'!$E$4:$AK$4,'2011 SA dim2 (step 5)'!M$5,'2011 SA full table (step 1)'!$E48:$AK48)</f>
        <v>309.10000000000002</v>
      </c>
      <c r="N46" s="29">
        <f>'2011 SA full table (step 1)'!AM48</f>
        <v>3212.3</v>
      </c>
      <c r="O46" s="29">
        <f>'2011 SA full table (step 1)'!AN48</f>
        <v>97.1</v>
      </c>
      <c r="P46" s="29">
        <f>'2011 SA full table (step 1)'!AO48</f>
        <v>0</v>
      </c>
      <c r="Q46" s="29">
        <f>'2011 SA full table (step 1)'!AP48</f>
        <v>106.3</v>
      </c>
      <c r="R46" s="29">
        <f>'2011 SA full table (step 1)'!AQ48</f>
        <v>0</v>
      </c>
      <c r="S46" s="29">
        <f>'2011 SA full table (step 1)'!AR48</f>
        <v>5.0999999999999996</v>
      </c>
    </row>
    <row r="47" spans="1:19" ht="55" x14ac:dyDescent="0.2">
      <c r="A47" t="s">
        <v>173</v>
      </c>
      <c r="B47" s="77"/>
      <c r="C47" s="28" t="s">
        <v>119</v>
      </c>
      <c r="D47" s="27" t="s">
        <v>77</v>
      </c>
      <c r="E47" s="29">
        <f>SUMIF('2011 SA full table (step 1)'!$E$4:$AK$4,'2011 SA dim2 (step 5)'!E$5,'2011 SA full table (step 1)'!$E49:$AK49)</f>
        <v>986.2</v>
      </c>
      <c r="F47" s="29">
        <f>SUMIF('2011 SA full table (step 1)'!$E$4:$AK$4,'2011 SA dim2 (step 5)'!F$5,'2011 SA full table (step 1)'!$E49:$AK49)</f>
        <v>883.1</v>
      </c>
      <c r="G47" s="29">
        <f>SUMIF('2011 SA full table (step 1)'!$E$4:$AK$4,'2011 SA dim2 (step 5)'!G$5,'2011 SA full table (step 1)'!$E49:$AK49)</f>
        <v>2074.2999999999997</v>
      </c>
      <c r="H47" s="29">
        <f>SUMIF('2011 SA full table (step 1)'!$E$4:$AK$4,'2011 SA dim2 (step 5)'!H$5,'2011 SA full table (step 1)'!$E49:$AK49)</f>
        <v>56.7</v>
      </c>
      <c r="I47" s="29">
        <f>SUMIF('2011 SA full table (step 1)'!$E$4:$AK$4,'2011 SA dim2 (step 5)'!I$5,'2011 SA full table (step 1)'!$E49:$AK49)</f>
        <v>441.6</v>
      </c>
      <c r="J47" s="29">
        <f>SUMIF('2011 SA full table (step 1)'!$E$4:$AK$4,'2011 SA dim2 (step 5)'!J$5,'2011 SA full table (step 1)'!$E49:$AK49)</f>
        <v>231.20000000000002</v>
      </c>
      <c r="K47" s="29">
        <f>SUMIF('2011 SA full table (step 1)'!$E$4:$AK$4,'2011 SA dim2 (step 5)'!K$5,'2011 SA full table (step 1)'!$E49:$AK49)</f>
        <v>280.3</v>
      </c>
      <c r="L47" s="29">
        <f>SUMIF('2011 SA full table (step 1)'!$E$4:$AK$4,'2011 SA dim2 (step 5)'!L$5,'2011 SA full table (step 1)'!$E49:$AK49)</f>
        <v>331.8</v>
      </c>
      <c r="M47" s="29">
        <f>SUMIF('2011 SA full table (step 1)'!$E$4:$AK$4,'2011 SA dim2 (step 5)'!M$5,'2011 SA full table (step 1)'!$E49:$AK49)</f>
        <v>1129.7</v>
      </c>
      <c r="N47" s="29">
        <f>'2011 SA full table (step 1)'!AM49</f>
        <v>2824.6</v>
      </c>
      <c r="O47" s="29">
        <f>'2011 SA full table (step 1)'!AN49</f>
        <v>21.1</v>
      </c>
      <c r="P47" s="29">
        <f>'2011 SA full table (step 1)'!AO49</f>
        <v>0</v>
      </c>
      <c r="Q47" s="29">
        <f>'2011 SA full table (step 1)'!AP49</f>
        <v>142.30000000000001</v>
      </c>
      <c r="R47" s="29">
        <f>'2011 SA full table (step 1)'!AQ49</f>
        <v>0.2</v>
      </c>
      <c r="S47" s="29">
        <f>'2011 SA full table (step 1)'!AR49</f>
        <v>146.5</v>
      </c>
    </row>
    <row r="48" spans="1:19" ht="44" x14ac:dyDescent="0.2">
      <c r="A48" t="s">
        <v>173</v>
      </c>
      <c r="B48" s="77"/>
      <c r="C48" s="28" t="s">
        <v>120</v>
      </c>
      <c r="D48" s="27" t="s">
        <v>77</v>
      </c>
      <c r="E48" s="29">
        <f>SUMIF('2011 SA full table (step 1)'!$E$4:$AK$4,'2011 SA dim2 (step 5)'!E$5,'2011 SA full table (step 1)'!$E50:$AK50)</f>
        <v>19.399999999999999</v>
      </c>
      <c r="F48" s="29">
        <f>SUMIF('2011 SA full table (step 1)'!$E$4:$AK$4,'2011 SA dim2 (step 5)'!F$5,'2011 SA full table (step 1)'!$E50:$AK50)</f>
        <v>114.9</v>
      </c>
      <c r="G48" s="29">
        <f>SUMIF('2011 SA full table (step 1)'!$E$4:$AK$4,'2011 SA dim2 (step 5)'!G$5,'2011 SA full table (step 1)'!$E50:$AK50)</f>
        <v>771.6</v>
      </c>
      <c r="H48" s="29">
        <f>SUMIF('2011 SA full table (step 1)'!$E$4:$AK$4,'2011 SA dim2 (step 5)'!H$5,'2011 SA full table (step 1)'!$E50:$AK50)</f>
        <v>2.4</v>
      </c>
      <c r="I48" s="29">
        <f>SUMIF('2011 SA full table (step 1)'!$E$4:$AK$4,'2011 SA dim2 (step 5)'!I$5,'2011 SA full table (step 1)'!$E50:$AK50)</f>
        <v>328.2</v>
      </c>
      <c r="J48" s="29">
        <f>SUMIF('2011 SA full table (step 1)'!$E$4:$AK$4,'2011 SA dim2 (step 5)'!J$5,'2011 SA full table (step 1)'!$E50:$AK50)</f>
        <v>243</v>
      </c>
      <c r="K48" s="29">
        <f>SUMIF('2011 SA full table (step 1)'!$E$4:$AK$4,'2011 SA dim2 (step 5)'!K$5,'2011 SA full table (step 1)'!$E50:$AK50)</f>
        <v>208.4</v>
      </c>
      <c r="L48" s="29">
        <f>SUMIF('2011 SA full table (step 1)'!$E$4:$AK$4,'2011 SA dim2 (step 5)'!L$5,'2011 SA full table (step 1)'!$E50:$AK50)</f>
        <v>29</v>
      </c>
      <c r="M48" s="29">
        <f>SUMIF('2011 SA full table (step 1)'!$E$4:$AK$4,'2011 SA dim2 (step 5)'!M$5,'2011 SA full table (step 1)'!$E50:$AK50)</f>
        <v>88</v>
      </c>
      <c r="N48" s="29">
        <f>'2011 SA full table (step 1)'!AM50</f>
        <v>457.5</v>
      </c>
      <c r="O48" s="29">
        <f>'2011 SA full table (step 1)'!AN50</f>
        <v>26.2</v>
      </c>
      <c r="P48" s="29">
        <f>'2011 SA full table (step 1)'!AO50</f>
        <v>0</v>
      </c>
      <c r="Q48" s="29">
        <f>'2011 SA full table (step 1)'!AP50</f>
        <v>4.3</v>
      </c>
      <c r="R48" s="29">
        <f>'2011 SA full table (step 1)'!AQ50</f>
        <v>0</v>
      </c>
      <c r="S48" s="29">
        <f>'2011 SA full table (step 1)'!AR50</f>
        <v>1.7</v>
      </c>
    </row>
    <row r="49" spans="1:19" ht="55" x14ac:dyDescent="0.2">
      <c r="A49" t="s">
        <v>173</v>
      </c>
      <c r="B49" s="77"/>
      <c r="C49" s="28" t="s">
        <v>121</v>
      </c>
      <c r="D49" s="27" t="s">
        <v>77</v>
      </c>
      <c r="E49" s="29">
        <f>SUMIF('2011 SA full table (step 1)'!$E$4:$AK$4,'2011 SA dim2 (step 5)'!E$5,'2011 SA full table (step 1)'!$E51:$AK51)</f>
        <v>6.2</v>
      </c>
      <c r="F49" s="29">
        <f>SUMIF('2011 SA full table (step 1)'!$E$4:$AK$4,'2011 SA dim2 (step 5)'!F$5,'2011 SA full table (step 1)'!$E51:$AK51)</f>
        <v>18.8</v>
      </c>
      <c r="G49" s="29">
        <f>SUMIF('2011 SA full table (step 1)'!$E$4:$AK$4,'2011 SA dim2 (step 5)'!G$5,'2011 SA full table (step 1)'!$E51:$AK51)</f>
        <v>175.2</v>
      </c>
      <c r="H49" s="29">
        <f>SUMIF('2011 SA full table (step 1)'!$E$4:$AK$4,'2011 SA dim2 (step 5)'!H$5,'2011 SA full table (step 1)'!$E51:$AK51)</f>
        <v>3</v>
      </c>
      <c r="I49" s="29">
        <f>SUMIF('2011 SA full table (step 1)'!$E$4:$AK$4,'2011 SA dim2 (step 5)'!I$5,'2011 SA full table (step 1)'!$E51:$AK51)</f>
        <v>730.1</v>
      </c>
      <c r="J49" s="29">
        <f>SUMIF('2011 SA full table (step 1)'!$E$4:$AK$4,'2011 SA dim2 (step 5)'!J$5,'2011 SA full table (step 1)'!$E51:$AK51)</f>
        <v>15.700000000000001</v>
      </c>
      <c r="K49" s="29">
        <f>SUMIF('2011 SA full table (step 1)'!$E$4:$AK$4,'2011 SA dim2 (step 5)'!K$5,'2011 SA full table (step 1)'!$E51:$AK51)</f>
        <v>31.5</v>
      </c>
      <c r="L49" s="29">
        <f>SUMIF('2011 SA full table (step 1)'!$E$4:$AK$4,'2011 SA dim2 (step 5)'!L$5,'2011 SA full table (step 1)'!$E51:$AK51)</f>
        <v>8.5</v>
      </c>
      <c r="M49" s="29">
        <f>SUMIF('2011 SA full table (step 1)'!$E$4:$AK$4,'2011 SA dim2 (step 5)'!M$5,'2011 SA full table (step 1)'!$E51:$AK51)</f>
        <v>73.400000000000006</v>
      </c>
      <c r="N49" s="29">
        <f>'2011 SA full table (step 1)'!AM51</f>
        <v>83.6</v>
      </c>
      <c r="O49" s="29">
        <f>'2011 SA full table (step 1)'!AN51</f>
        <v>6.4</v>
      </c>
      <c r="P49" s="29">
        <f>'2011 SA full table (step 1)'!AO51</f>
        <v>0</v>
      </c>
      <c r="Q49" s="29">
        <f>'2011 SA full table (step 1)'!AP51</f>
        <v>1.5</v>
      </c>
      <c r="R49" s="29">
        <f>'2011 SA full table (step 1)'!AQ51</f>
        <v>0</v>
      </c>
      <c r="S49" s="29">
        <f>'2011 SA full table (step 1)'!AR51</f>
        <v>1.2</v>
      </c>
    </row>
    <row r="50" spans="1:19" ht="33" x14ac:dyDescent="0.2">
      <c r="A50" t="s">
        <v>173</v>
      </c>
      <c r="B50" s="77"/>
      <c r="C50" s="28" t="s">
        <v>122</v>
      </c>
      <c r="D50" s="27" t="s">
        <v>77</v>
      </c>
      <c r="E50" s="29">
        <f>SUMIF('2011 SA full table (step 1)'!$E$4:$AK$4,'2011 SA dim2 (step 5)'!E$5,'2011 SA full table (step 1)'!$E52:$AK52)</f>
        <v>4.7</v>
      </c>
      <c r="F50" s="29">
        <f>SUMIF('2011 SA full table (step 1)'!$E$4:$AK$4,'2011 SA dim2 (step 5)'!F$5,'2011 SA full table (step 1)'!$E52:$AK52)</f>
        <v>9.4</v>
      </c>
      <c r="G50" s="29">
        <f>SUMIF('2011 SA full table (step 1)'!$E$4:$AK$4,'2011 SA dim2 (step 5)'!G$5,'2011 SA full table (step 1)'!$E52:$AK52)</f>
        <v>64.2</v>
      </c>
      <c r="H50" s="29">
        <f>SUMIF('2011 SA full table (step 1)'!$E$4:$AK$4,'2011 SA dim2 (step 5)'!H$5,'2011 SA full table (step 1)'!$E52:$AK52)</f>
        <v>1.7</v>
      </c>
      <c r="I50" s="29">
        <f>SUMIF('2011 SA full table (step 1)'!$E$4:$AK$4,'2011 SA dim2 (step 5)'!I$5,'2011 SA full table (step 1)'!$E52:$AK52)</f>
        <v>26.7</v>
      </c>
      <c r="J50" s="29">
        <f>SUMIF('2011 SA full table (step 1)'!$E$4:$AK$4,'2011 SA dim2 (step 5)'!J$5,'2011 SA full table (step 1)'!$E52:$AK52)</f>
        <v>4.8</v>
      </c>
      <c r="K50" s="29">
        <f>SUMIF('2011 SA full table (step 1)'!$E$4:$AK$4,'2011 SA dim2 (step 5)'!K$5,'2011 SA full table (step 1)'!$E52:$AK52)</f>
        <v>6.3</v>
      </c>
      <c r="L50" s="29">
        <f>SUMIF('2011 SA full table (step 1)'!$E$4:$AK$4,'2011 SA dim2 (step 5)'!L$5,'2011 SA full table (step 1)'!$E52:$AK52)</f>
        <v>4.4000000000000004</v>
      </c>
      <c r="M50" s="29">
        <f>SUMIF('2011 SA full table (step 1)'!$E$4:$AK$4,'2011 SA dim2 (step 5)'!M$5,'2011 SA full table (step 1)'!$E52:$AK52)</f>
        <v>10.1</v>
      </c>
      <c r="N50" s="29">
        <f>'2011 SA full table (step 1)'!AM52</f>
        <v>32.5</v>
      </c>
      <c r="O50" s="29">
        <f>'2011 SA full table (step 1)'!AN52</f>
        <v>26.9</v>
      </c>
      <c r="P50" s="29">
        <f>'2011 SA full table (step 1)'!AO52</f>
        <v>0</v>
      </c>
      <c r="Q50" s="29">
        <f>'2011 SA full table (step 1)'!AP52</f>
        <v>3</v>
      </c>
      <c r="R50" s="29">
        <f>'2011 SA full table (step 1)'!AQ52</f>
        <v>0</v>
      </c>
      <c r="S50" s="29">
        <f>'2011 SA full table (step 1)'!AR52</f>
        <v>3375.8</v>
      </c>
    </row>
    <row r="51" spans="1:19" ht="44" x14ac:dyDescent="0.2">
      <c r="A51" t="s">
        <v>173</v>
      </c>
      <c r="B51" s="77"/>
      <c r="C51" s="28" t="s">
        <v>123</v>
      </c>
      <c r="D51" s="27" t="s">
        <v>77</v>
      </c>
      <c r="E51" s="29">
        <f>SUMIF('2011 SA full table (step 1)'!$E$4:$AK$4,'2011 SA dim2 (step 5)'!E$5,'2011 SA full table (step 1)'!$E53:$AK53)</f>
        <v>47.4</v>
      </c>
      <c r="F51" s="29">
        <f>SUMIF('2011 SA full table (step 1)'!$E$4:$AK$4,'2011 SA dim2 (step 5)'!F$5,'2011 SA full table (step 1)'!$E53:$AK53)</f>
        <v>165.8</v>
      </c>
      <c r="G51" s="29">
        <f>SUMIF('2011 SA full table (step 1)'!$E$4:$AK$4,'2011 SA dim2 (step 5)'!G$5,'2011 SA full table (step 1)'!$E53:$AK53)</f>
        <v>686.4</v>
      </c>
      <c r="H51" s="29">
        <f>SUMIF('2011 SA full table (step 1)'!$E$4:$AK$4,'2011 SA dim2 (step 5)'!H$5,'2011 SA full table (step 1)'!$E53:$AK53)</f>
        <v>16</v>
      </c>
      <c r="I51" s="29">
        <f>SUMIF('2011 SA full table (step 1)'!$E$4:$AK$4,'2011 SA dim2 (step 5)'!I$5,'2011 SA full table (step 1)'!$E53:$AK53)</f>
        <v>578.6</v>
      </c>
      <c r="J51" s="29">
        <f>SUMIF('2011 SA full table (step 1)'!$E$4:$AK$4,'2011 SA dim2 (step 5)'!J$5,'2011 SA full table (step 1)'!$E53:$AK53)</f>
        <v>75.8</v>
      </c>
      <c r="K51" s="29">
        <f>SUMIF('2011 SA full table (step 1)'!$E$4:$AK$4,'2011 SA dim2 (step 5)'!K$5,'2011 SA full table (step 1)'!$E53:$AK53)</f>
        <v>27.6</v>
      </c>
      <c r="L51" s="29">
        <f>SUMIF('2011 SA full table (step 1)'!$E$4:$AK$4,'2011 SA dim2 (step 5)'!L$5,'2011 SA full table (step 1)'!$E53:$AK53)</f>
        <v>56.8</v>
      </c>
      <c r="M51" s="29">
        <f>SUMIF('2011 SA full table (step 1)'!$E$4:$AK$4,'2011 SA dim2 (step 5)'!M$5,'2011 SA full table (step 1)'!$E53:$AK53)</f>
        <v>122.4</v>
      </c>
      <c r="N51" s="29">
        <f>'2011 SA full table (step 1)'!AM53</f>
        <v>101.7</v>
      </c>
      <c r="O51" s="29">
        <f>'2011 SA full table (step 1)'!AN53</f>
        <v>128.80000000000001</v>
      </c>
      <c r="P51" s="29">
        <f>'2011 SA full table (step 1)'!AO53</f>
        <v>0</v>
      </c>
      <c r="Q51" s="29">
        <f>'2011 SA full table (step 1)'!AP53</f>
        <v>5.6</v>
      </c>
      <c r="R51" s="29">
        <f>'2011 SA full table (step 1)'!AQ53</f>
        <v>0</v>
      </c>
      <c r="S51" s="29">
        <f>'2011 SA full table (step 1)'!AR53</f>
        <v>17.5</v>
      </c>
    </row>
    <row r="52" spans="1:19" ht="55" x14ac:dyDescent="0.2">
      <c r="A52" t="s">
        <v>173</v>
      </c>
      <c r="B52" s="77"/>
      <c r="C52" s="28" t="s">
        <v>124</v>
      </c>
      <c r="D52" s="27" t="s">
        <v>77</v>
      </c>
      <c r="E52" s="29">
        <f>SUMIF('2011 SA full table (step 1)'!$E$4:$AK$4,'2011 SA dim2 (step 5)'!E$5,'2011 SA full table (step 1)'!$E54:$AK54)</f>
        <v>99.6</v>
      </c>
      <c r="F52" s="29">
        <f>SUMIF('2011 SA full table (step 1)'!$E$4:$AK$4,'2011 SA dim2 (step 5)'!F$5,'2011 SA full table (step 1)'!$E54:$AK54)</f>
        <v>751.7</v>
      </c>
      <c r="G52" s="29">
        <f>SUMIF('2011 SA full table (step 1)'!$E$4:$AK$4,'2011 SA dim2 (step 5)'!G$5,'2011 SA full table (step 1)'!$E54:$AK54)</f>
        <v>803.9</v>
      </c>
      <c r="H52" s="29">
        <f>SUMIF('2011 SA full table (step 1)'!$E$4:$AK$4,'2011 SA dim2 (step 5)'!H$5,'2011 SA full table (step 1)'!$E54:$AK54)</f>
        <v>67.099999999999994</v>
      </c>
      <c r="I52" s="29">
        <f>SUMIF('2011 SA full table (step 1)'!$E$4:$AK$4,'2011 SA dim2 (step 5)'!I$5,'2011 SA full table (step 1)'!$E54:$AK54)</f>
        <v>144.9</v>
      </c>
      <c r="J52" s="29">
        <f>SUMIF('2011 SA full table (step 1)'!$E$4:$AK$4,'2011 SA dim2 (step 5)'!J$5,'2011 SA full table (step 1)'!$E54:$AK54)</f>
        <v>338</v>
      </c>
      <c r="K52" s="29">
        <f>SUMIF('2011 SA full table (step 1)'!$E$4:$AK$4,'2011 SA dim2 (step 5)'!K$5,'2011 SA full table (step 1)'!$E54:$AK54)</f>
        <v>139.80000000000001</v>
      </c>
      <c r="L52" s="29">
        <f>SUMIF('2011 SA full table (step 1)'!$E$4:$AK$4,'2011 SA dim2 (step 5)'!L$5,'2011 SA full table (step 1)'!$E54:$AK54)</f>
        <v>392.7</v>
      </c>
      <c r="M52" s="29">
        <f>SUMIF('2011 SA full table (step 1)'!$E$4:$AK$4,'2011 SA dim2 (step 5)'!M$5,'2011 SA full table (step 1)'!$E54:$AK54)</f>
        <v>161.39999999999998</v>
      </c>
      <c r="N52" s="29">
        <f>'2011 SA full table (step 1)'!AM54</f>
        <v>273.5</v>
      </c>
      <c r="O52" s="29">
        <f>'2011 SA full table (step 1)'!AN54</f>
        <v>8641.7999999999993</v>
      </c>
      <c r="P52" s="29">
        <f>'2011 SA full table (step 1)'!AO54</f>
        <v>0</v>
      </c>
      <c r="Q52" s="29">
        <f>'2011 SA full table (step 1)'!AP54</f>
        <v>82.4</v>
      </c>
      <c r="R52" s="29">
        <f>'2011 SA full table (step 1)'!AQ54</f>
        <v>1.8</v>
      </c>
      <c r="S52" s="29">
        <f>'2011 SA full table (step 1)'!AR54</f>
        <v>86.7</v>
      </c>
    </row>
    <row r="53" spans="1:19" ht="66" x14ac:dyDescent="0.2">
      <c r="A53" t="s">
        <v>173</v>
      </c>
      <c r="B53" s="77"/>
      <c r="C53" s="28" t="s">
        <v>125</v>
      </c>
      <c r="D53" s="27" t="s">
        <v>77</v>
      </c>
      <c r="E53" s="29">
        <f>SUMIF('2011 SA full table (step 1)'!$E$4:$AK$4,'2011 SA dim2 (step 5)'!E$5,'2011 SA full table (step 1)'!$E55:$AK55)</f>
        <v>2</v>
      </c>
      <c r="F53" s="29">
        <f>SUMIF('2011 SA full table (step 1)'!$E$4:$AK$4,'2011 SA dim2 (step 5)'!F$5,'2011 SA full table (step 1)'!$E55:$AK55)</f>
        <v>41.9</v>
      </c>
      <c r="G53" s="29">
        <f>SUMIF('2011 SA full table (step 1)'!$E$4:$AK$4,'2011 SA dim2 (step 5)'!G$5,'2011 SA full table (step 1)'!$E55:$AK55)</f>
        <v>1686.6</v>
      </c>
      <c r="H53" s="29">
        <f>SUMIF('2011 SA full table (step 1)'!$E$4:$AK$4,'2011 SA dim2 (step 5)'!H$5,'2011 SA full table (step 1)'!$E55:$AK55)</f>
        <v>3.1</v>
      </c>
      <c r="I53" s="29">
        <f>SUMIF('2011 SA full table (step 1)'!$E$4:$AK$4,'2011 SA dim2 (step 5)'!I$5,'2011 SA full table (step 1)'!$E55:$AK55)</f>
        <v>8.8000000000000007</v>
      </c>
      <c r="J53" s="29">
        <f>SUMIF('2011 SA full table (step 1)'!$E$4:$AK$4,'2011 SA dim2 (step 5)'!J$5,'2011 SA full table (step 1)'!$E55:$AK55)</f>
        <v>75.2</v>
      </c>
      <c r="K53" s="29">
        <f>SUMIF('2011 SA full table (step 1)'!$E$4:$AK$4,'2011 SA dim2 (step 5)'!K$5,'2011 SA full table (step 1)'!$E55:$AK55)</f>
        <v>89.1</v>
      </c>
      <c r="L53" s="29">
        <f>SUMIF('2011 SA full table (step 1)'!$E$4:$AK$4,'2011 SA dim2 (step 5)'!L$5,'2011 SA full table (step 1)'!$E55:$AK55)</f>
        <v>170.10000000000002</v>
      </c>
      <c r="M53" s="29">
        <f>SUMIF('2011 SA full table (step 1)'!$E$4:$AK$4,'2011 SA dim2 (step 5)'!M$5,'2011 SA full table (step 1)'!$E55:$AK55)</f>
        <v>1191.9999999999998</v>
      </c>
      <c r="N53" s="29">
        <f>'2011 SA full table (step 1)'!AM55</f>
        <v>1373</v>
      </c>
      <c r="O53" s="29">
        <f>'2011 SA full table (step 1)'!AN55</f>
        <v>3510.5</v>
      </c>
      <c r="P53" s="29">
        <f>'2011 SA full table (step 1)'!AO55</f>
        <v>0</v>
      </c>
      <c r="Q53" s="29">
        <f>'2011 SA full table (step 1)'!AP55</f>
        <v>120.1</v>
      </c>
      <c r="R53" s="29">
        <f>'2011 SA full table (step 1)'!AQ55</f>
        <v>10.1</v>
      </c>
      <c r="S53" s="29">
        <f>'2011 SA full table (step 1)'!AR55</f>
        <v>11.6</v>
      </c>
    </row>
    <row r="54" spans="1:19" ht="66" x14ac:dyDescent="0.2">
      <c r="A54" t="s">
        <v>173</v>
      </c>
      <c r="B54" s="77"/>
      <c r="C54" s="28" t="s">
        <v>126</v>
      </c>
      <c r="D54" s="27" t="s">
        <v>77</v>
      </c>
      <c r="E54" s="29">
        <f>SUMIF('2011 SA full table (step 1)'!$E$4:$AK$4,'2011 SA dim2 (step 5)'!E$5,'2011 SA full table (step 1)'!$E56:$AK56)</f>
        <v>4.8</v>
      </c>
      <c r="F54" s="29">
        <f>SUMIF('2011 SA full table (step 1)'!$E$4:$AK$4,'2011 SA dim2 (step 5)'!F$5,'2011 SA full table (step 1)'!$E56:$AK56)</f>
        <v>55.8</v>
      </c>
      <c r="G54" s="29">
        <f>SUMIF('2011 SA full table (step 1)'!$E$4:$AK$4,'2011 SA dim2 (step 5)'!G$5,'2011 SA full table (step 1)'!$E56:$AK56)</f>
        <v>213.00000000000003</v>
      </c>
      <c r="H54" s="29">
        <f>SUMIF('2011 SA full table (step 1)'!$E$4:$AK$4,'2011 SA dim2 (step 5)'!H$5,'2011 SA full table (step 1)'!$E56:$AK56)</f>
        <v>60.5</v>
      </c>
      <c r="I54" s="29">
        <f>SUMIF('2011 SA full table (step 1)'!$E$4:$AK$4,'2011 SA dim2 (step 5)'!I$5,'2011 SA full table (step 1)'!$E56:$AK56)</f>
        <v>335.9</v>
      </c>
      <c r="J54" s="29">
        <f>SUMIF('2011 SA full table (step 1)'!$E$4:$AK$4,'2011 SA dim2 (step 5)'!J$5,'2011 SA full table (step 1)'!$E56:$AK56)</f>
        <v>24</v>
      </c>
      <c r="K54" s="29">
        <f>SUMIF('2011 SA full table (step 1)'!$E$4:$AK$4,'2011 SA dim2 (step 5)'!K$5,'2011 SA full table (step 1)'!$E56:$AK56)</f>
        <v>37.900000000000006</v>
      </c>
      <c r="L54" s="29">
        <f>SUMIF('2011 SA full table (step 1)'!$E$4:$AK$4,'2011 SA dim2 (step 5)'!L$5,'2011 SA full table (step 1)'!$E56:$AK56)</f>
        <v>31.1</v>
      </c>
      <c r="M54" s="29">
        <f>SUMIF('2011 SA full table (step 1)'!$E$4:$AK$4,'2011 SA dim2 (step 5)'!M$5,'2011 SA full table (step 1)'!$E56:$AK56)</f>
        <v>133.4</v>
      </c>
      <c r="N54" s="29">
        <f>'2011 SA full table (step 1)'!AM56</f>
        <v>413.7</v>
      </c>
      <c r="O54" s="29">
        <f>'2011 SA full table (step 1)'!AN56</f>
        <v>1163.4000000000001</v>
      </c>
      <c r="P54" s="29">
        <f>'2011 SA full table (step 1)'!AO56</f>
        <v>0</v>
      </c>
      <c r="Q54" s="29">
        <f>'2011 SA full table (step 1)'!AP56</f>
        <v>6.9</v>
      </c>
      <c r="R54" s="29">
        <f>'2011 SA full table (step 1)'!AQ56</f>
        <v>0</v>
      </c>
      <c r="S54" s="29">
        <f>'2011 SA full table (step 1)'!AR56</f>
        <v>14.6</v>
      </c>
    </row>
    <row r="55" spans="1:19" ht="66" x14ac:dyDescent="0.2">
      <c r="A55" t="s">
        <v>173</v>
      </c>
      <c r="B55" s="77"/>
      <c r="C55" s="28" t="s">
        <v>127</v>
      </c>
      <c r="D55" s="27" t="s">
        <v>77</v>
      </c>
      <c r="E55" s="29">
        <f>SUMIF('2011 SA full table (step 1)'!$E$4:$AK$4,'2011 SA dim2 (step 5)'!E$5,'2011 SA full table (step 1)'!$E57:$AK57)</f>
        <v>35.5</v>
      </c>
      <c r="F55" s="29">
        <f>SUMIF('2011 SA full table (step 1)'!$E$4:$AK$4,'2011 SA dim2 (step 5)'!F$5,'2011 SA full table (step 1)'!$E57:$AK57)</f>
        <v>104.4</v>
      </c>
      <c r="G55" s="29">
        <f>SUMIF('2011 SA full table (step 1)'!$E$4:$AK$4,'2011 SA dim2 (step 5)'!G$5,'2011 SA full table (step 1)'!$E57:$AK57)</f>
        <v>665.80000000000007</v>
      </c>
      <c r="H55" s="29">
        <f>SUMIF('2011 SA full table (step 1)'!$E$4:$AK$4,'2011 SA dim2 (step 5)'!H$5,'2011 SA full table (step 1)'!$E57:$AK57)</f>
        <v>5</v>
      </c>
      <c r="I55" s="29">
        <f>SUMIF('2011 SA full table (step 1)'!$E$4:$AK$4,'2011 SA dim2 (step 5)'!I$5,'2011 SA full table (step 1)'!$E57:$AK57)</f>
        <v>10.199999999999999</v>
      </c>
      <c r="J55" s="29">
        <f>SUMIF('2011 SA full table (step 1)'!$E$4:$AK$4,'2011 SA dim2 (step 5)'!J$5,'2011 SA full table (step 1)'!$E57:$AK57)</f>
        <v>264.09999999999997</v>
      </c>
      <c r="K55" s="29">
        <f>SUMIF('2011 SA full table (step 1)'!$E$4:$AK$4,'2011 SA dim2 (step 5)'!K$5,'2011 SA full table (step 1)'!$E57:$AK57)</f>
        <v>322.8</v>
      </c>
      <c r="L55" s="29">
        <f>SUMIF('2011 SA full table (step 1)'!$E$4:$AK$4,'2011 SA dim2 (step 5)'!L$5,'2011 SA full table (step 1)'!$E57:$AK57)</f>
        <v>64.099999999999994</v>
      </c>
      <c r="M55" s="29">
        <f>SUMIF('2011 SA full table (step 1)'!$E$4:$AK$4,'2011 SA dim2 (step 5)'!M$5,'2011 SA full table (step 1)'!$E57:$AK57)</f>
        <v>471.5</v>
      </c>
      <c r="N55" s="29">
        <f>'2011 SA full table (step 1)'!AM57</f>
        <v>2057.6999999999998</v>
      </c>
      <c r="O55" s="29">
        <f>'2011 SA full table (step 1)'!AN57</f>
        <v>2946.3</v>
      </c>
      <c r="P55" s="29">
        <f>'2011 SA full table (step 1)'!AO57</f>
        <v>0</v>
      </c>
      <c r="Q55" s="29">
        <f>'2011 SA full table (step 1)'!AP57</f>
        <v>6</v>
      </c>
      <c r="R55" s="29">
        <f>'2011 SA full table (step 1)'!AQ57</f>
        <v>0</v>
      </c>
      <c r="S55" s="29">
        <f>'2011 SA full table (step 1)'!AR57</f>
        <v>20.100000000000001</v>
      </c>
    </row>
    <row r="56" spans="1:19" ht="44" x14ac:dyDescent="0.2">
      <c r="A56" t="s">
        <v>173</v>
      </c>
      <c r="B56" s="77"/>
      <c r="C56" s="28" t="s">
        <v>128</v>
      </c>
      <c r="D56" s="27" t="s">
        <v>77</v>
      </c>
      <c r="E56" s="29">
        <f>SUMIF('2011 SA full table (step 1)'!$E$4:$AK$4,'2011 SA dim2 (step 5)'!E$5,'2011 SA full table (step 1)'!$E58:$AK58)</f>
        <v>0.5</v>
      </c>
      <c r="F56" s="29">
        <f>SUMIF('2011 SA full table (step 1)'!$E$4:$AK$4,'2011 SA dim2 (step 5)'!F$5,'2011 SA full table (step 1)'!$E58:$AK58)</f>
        <v>2.5</v>
      </c>
      <c r="G56" s="29">
        <f>SUMIF('2011 SA full table (step 1)'!$E$4:$AK$4,'2011 SA dim2 (step 5)'!G$5,'2011 SA full table (step 1)'!$E58:$AK58)</f>
        <v>649.6</v>
      </c>
      <c r="H56" s="29">
        <f>SUMIF('2011 SA full table (step 1)'!$E$4:$AK$4,'2011 SA dim2 (step 5)'!H$5,'2011 SA full table (step 1)'!$E58:$AK58)</f>
        <v>0.3</v>
      </c>
      <c r="I56" s="29">
        <f>SUMIF('2011 SA full table (step 1)'!$E$4:$AK$4,'2011 SA dim2 (step 5)'!I$5,'2011 SA full table (step 1)'!$E58:$AK58)</f>
        <v>2.5</v>
      </c>
      <c r="J56" s="29">
        <f>SUMIF('2011 SA full table (step 1)'!$E$4:$AK$4,'2011 SA dim2 (step 5)'!J$5,'2011 SA full table (step 1)'!$E58:$AK58)</f>
        <v>1.7</v>
      </c>
      <c r="K56" s="29">
        <f>SUMIF('2011 SA full table (step 1)'!$E$4:$AK$4,'2011 SA dim2 (step 5)'!K$5,'2011 SA full table (step 1)'!$E58:$AK58)</f>
        <v>201.9</v>
      </c>
      <c r="L56" s="29">
        <f>SUMIF('2011 SA full table (step 1)'!$E$4:$AK$4,'2011 SA dim2 (step 5)'!L$5,'2011 SA full table (step 1)'!$E58:$AK58)</f>
        <v>1.9</v>
      </c>
      <c r="M56" s="29">
        <f>SUMIF('2011 SA full table (step 1)'!$E$4:$AK$4,'2011 SA dim2 (step 5)'!M$5,'2011 SA full table (step 1)'!$E58:$AK58)</f>
        <v>178.4</v>
      </c>
      <c r="N56" s="29">
        <f>'2011 SA full table (step 1)'!AM58</f>
        <v>267.2</v>
      </c>
      <c r="O56" s="29">
        <f>'2011 SA full table (step 1)'!AN58</f>
        <v>971.4</v>
      </c>
      <c r="P56" s="29">
        <f>'2011 SA full table (step 1)'!AO58</f>
        <v>0</v>
      </c>
      <c r="Q56" s="29">
        <f>'2011 SA full table (step 1)'!AP58</f>
        <v>3.4</v>
      </c>
      <c r="R56" s="29">
        <f>'2011 SA full table (step 1)'!AQ58</f>
        <v>0</v>
      </c>
      <c r="S56" s="29">
        <f>'2011 SA full table (step 1)'!AR58</f>
        <v>23.2</v>
      </c>
    </row>
    <row r="57" spans="1:19" ht="55" x14ac:dyDescent="0.2">
      <c r="A57" t="s">
        <v>173</v>
      </c>
      <c r="B57" s="77"/>
      <c r="C57" s="28" t="s">
        <v>129</v>
      </c>
      <c r="D57" s="27" t="s">
        <v>77</v>
      </c>
      <c r="E57" s="29">
        <f>SUMIF('2011 SA full table (step 1)'!$E$4:$AK$4,'2011 SA dim2 (step 5)'!E$5,'2011 SA full table (step 1)'!$E59:$AK59)</f>
        <v>2.2999999999999998</v>
      </c>
      <c r="F57" s="29">
        <f>SUMIF('2011 SA full table (step 1)'!$E$4:$AK$4,'2011 SA dim2 (step 5)'!F$5,'2011 SA full table (step 1)'!$E59:$AK59)</f>
        <v>22.1</v>
      </c>
      <c r="G57" s="29">
        <f>SUMIF('2011 SA full table (step 1)'!$E$4:$AK$4,'2011 SA dim2 (step 5)'!G$5,'2011 SA full table (step 1)'!$E59:$AK59)</f>
        <v>385.4</v>
      </c>
      <c r="H57" s="29">
        <f>SUMIF('2011 SA full table (step 1)'!$E$4:$AK$4,'2011 SA dim2 (step 5)'!H$5,'2011 SA full table (step 1)'!$E59:$AK59)</f>
        <v>0.9</v>
      </c>
      <c r="I57" s="29">
        <f>SUMIF('2011 SA full table (step 1)'!$E$4:$AK$4,'2011 SA dim2 (step 5)'!I$5,'2011 SA full table (step 1)'!$E59:$AK59)</f>
        <v>18.2</v>
      </c>
      <c r="J57" s="29">
        <f>SUMIF('2011 SA full table (step 1)'!$E$4:$AK$4,'2011 SA dim2 (step 5)'!J$5,'2011 SA full table (step 1)'!$E59:$AK59)</f>
        <v>45.4</v>
      </c>
      <c r="K57" s="29">
        <f>SUMIF('2011 SA full table (step 1)'!$E$4:$AK$4,'2011 SA dim2 (step 5)'!K$5,'2011 SA full table (step 1)'!$E59:$AK59)</f>
        <v>21.6</v>
      </c>
      <c r="L57" s="29">
        <f>SUMIF('2011 SA full table (step 1)'!$E$4:$AK$4,'2011 SA dim2 (step 5)'!L$5,'2011 SA full table (step 1)'!$E59:$AK59)</f>
        <v>91.3</v>
      </c>
      <c r="M57" s="29">
        <f>SUMIF('2011 SA full table (step 1)'!$E$4:$AK$4,'2011 SA dim2 (step 5)'!M$5,'2011 SA full table (step 1)'!$E59:$AK59)</f>
        <v>47.3</v>
      </c>
      <c r="N57" s="29">
        <f>'2011 SA full table (step 1)'!AM59</f>
        <v>446.5</v>
      </c>
      <c r="O57" s="29">
        <f>'2011 SA full table (step 1)'!AN59</f>
        <v>182.1</v>
      </c>
      <c r="P57" s="29">
        <f>'2011 SA full table (step 1)'!AO59</f>
        <v>0</v>
      </c>
      <c r="Q57" s="29">
        <f>'2011 SA full table (step 1)'!AP59</f>
        <v>184.2</v>
      </c>
      <c r="R57" s="29">
        <f>'2011 SA full table (step 1)'!AQ59</f>
        <v>1.5</v>
      </c>
      <c r="S57" s="29">
        <f>'2011 SA full table (step 1)'!AR59</f>
        <v>7.5</v>
      </c>
    </row>
    <row r="58" spans="1:19" ht="66" x14ac:dyDescent="0.2">
      <c r="A58" t="s">
        <v>173</v>
      </c>
      <c r="B58" s="77"/>
      <c r="C58" s="28" t="s">
        <v>130</v>
      </c>
      <c r="D58" s="27" t="s">
        <v>77</v>
      </c>
      <c r="E58" s="29">
        <f>SUMIF('2011 SA full table (step 1)'!$E$4:$AK$4,'2011 SA dim2 (step 5)'!E$5,'2011 SA full table (step 1)'!$E60:$AK60)</f>
        <v>4.0999999999999996</v>
      </c>
      <c r="F58" s="29">
        <f>SUMIF('2011 SA full table (step 1)'!$E$4:$AK$4,'2011 SA dim2 (step 5)'!F$5,'2011 SA full table (step 1)'!$E60:$AK60)</f>
        <v>19.7</v>
      </c>
      <c r="G58" s="29">
        <f>SUMIF('2011 SA full table (step 1)'!$E$4:$AK$4,'2011 SA dim2 (step 5)'!G$5,'2011 SA full table (step 1)'!$E60:$AK60)</f>
        <v>56.800000000000011</v>
      </c>
      <c r="H58" s="29">
        <f>SUMIF('2011 SA full table (step 1)'!$E$4:$AK$4,'2011 SA dim2 (step 5)'!H$5,'2011 SA full table (step 1)'!$E60:$AK60)</f>
        <v>30.2</v>
      </c>
      <c r="I58" s="29">
        <f>SUMIF('2011 SA full table (step 1)'!$E$4:$AK$4,'2011 SA dim2 (step 5)'!I$5,'2011 SA full table (step 1)'!$E60:$AK60)</f>
        <v>3.9</v>
      </c>
      <c r="J58" s="29">
        <f>SUMIF('2011 SA full table (step 1)'!$E$4:$AK$4,'2011 SA dim2 (step 5)'!J$5,'2011 SA full table (step 1)'!$E60:$AK60)</f>
        <v>11.9</v>
      </c>
      <c r="K58" s="29">
        <f>SUMIF('2011 SA full table (step 1)'!$E$4:$AK$4,'2011 SA dim2 (step 5)'!K$5,'2011 SA full table (step 1)'!$E60:$AK60)</f>
        <v>7.4</v>
      </c>
      <c r="L58" s="29">
        <f>SUMIF('2011 SA full table (step 1)'!$E$4:$AK$4,'2011 SA dim2 (step 5)'!L$5,'2011 SA full table (step 1)'!$E60:$AK60)</f>
        <v>24.1</v>
      </c>
      <c r="M58" s="29">
        <f>SUMIF('2011 SA full table (step 1)'!$E$4:$AK$4,'2011 SA dim2 (step 5)'!M$5,'2011 SA full table (step 1)'!$E60:$AK60)</f>
        <v>11.299999999999999</v>
      </c>
      <c r="N58" s="29">
        <f>'2011 SA full table (step 1)'!AM60</f>
        <v>80.5</v>
      </c>
      <c r="O58" s="29">
        <f>'2011 SA full table (step 1)'!AN60</f>
        <v>8.1</v>
      </c>
      <c r="P58" s="29">
        <f>'2011 SA full table (step 1)'!AO60</f>
        <v>0</v>
      </c>
      <c r="Q58" s="29">
        <f>'2011 SA full table (step 1)'!AP60</f>
        <v>4.9000000000000004</v>
      </c>
      <c r="R58" s="29">
        <f>'2011 SA full table (step 1)'!AQ60</f>
        <v>0</v>
      </c>
      <c r="S58" s="29">
        <f>'2011 SA full table (step 1)'!AR60</f>
        <v>0</v>
      </c>
    </row>
    <row r="59" spans="1:19" ht="33" x14ac:dyDescent="0.2">
      <c r="A59" t="s">
        <v>173</v>
      </c>
      <c r="B59" s="77"/>
      <c r="C59" s="28" t="s">
        <v>131</v>
      </c>
      <c r="D59" s="27" t="s">
        <v>77</v>
      </c>
      <c r="E59" s="29">
        <f>SUMIF('2011 SA full table (step 1)'!$E$4:$AK$4,'2011 SA dim2 (step 5)'!E$5,'2011 SA full table (step 1)'!$E61:$AK61)</f>
        <v>1.3</v>
      </c>
      <c r="F59" s="29">
        <f>SUMIF('2011 SA full table (step 1)'!$E$4:$AK$4,'2011 SA dim2 (step 5)'!F$5,'2011 SA full table (step 1)'!$E61:$AK61)</f>
        <v>6.6</v>
      </c>
      <c r="G59" s="29">
        <f>SUMIF('2011 SA full table (step 1)'!$E$4:$AK$4,'2011 SA dim2 (step 5)'!G$5,'2011 SA full table (step 1)'!$E61:$AK61)</f>
        <v>25.2</v>
      </c>
      <c r="H59" s="29">
        <f>SUMIF('2011 SA full table (step 1)'!$E$4:$AK$4,'2011 SA dim2 (step 5)'!H$5,'2011 SA full table (step 1)'!$E61:$AK61)</f>
        <v>0.9</v>
      </c>
      <c r="I59" s="29">
        <f>SUMIF('2011 SA full table (step 1)'!$E$4:$AK$4,'2011 SA dim2 (step 5)'!I$5,'2011 SA full table (step 1)'!$E61:$AK61)</f>
        <v>39.1</v>
      </c>
      <c r="J59" s="29">
        <f>SUMIF('2011 SA full table (step 1)'!$E$4:$AK$4,'2011 SA dim2 (step 5)'!J$5,'2011 SA full table (step 1)'!$E61:$AK61)</f>
        <v>3.3</v>
      </c>
      <c r="K59" s="29">
        <f>SUMIF('2011 SA full table (step 1)'!$E$4:$AK$4,'2011 SA dim2 (step 5)'!K$5,'2011 SA full table (step 1)'!$E61:$AK61)</f>
        <v>20.7</v>
      </c>
      <c r="L59" s="29">
        <f>SUMIF('2011 SA full table (step 1)'!$E$4:$AK$4,'2011 SA dim2 (step 5)'!L$5,'2011 SA full table (step 1)'!$E61:$AK61)</f>
        <v>18.100000000000001</v>
      </c>
      <c r="M59" s="29">
        <f>SUMIF('2011 SA full table (step 1)'!$E$4:$AK$4,'2011 SA dim2 (step 5)'!M$5,'2011 SA full table (step 1)'!$E61:$AK61)</f>
        <v>8.3000000000000007</v>
      </c>
      <c r="N59" s="29">
        <f>'2011 SA full table (step 1)'!AM61</f>
        <v>22.4</v>
      </c>
      <c r="O59" s="29">
        <f>'2011 SA full table (step 1)'!AN61</f>
        <v>451.7</v>
      </c>
      <c r="P59" s="29">
        <f>'2011 SA full table (step 1)'!AO61</f>
        <v>0</v>
      </c>
      <c r="Q59" s="29">
        <f>'2011 SA full table (step 1)'!AP61</f>
        <v>4.7</v>
      </c>
      <c r="R59" s="29">
        <f>'2011 SA full table (step 1)'!AQ61</f>
        <v>0</v>
      </c>
      <c r="S59" s="29">
        <f>'2011 SA full table (step 1)'!AR61</f>
        <v>0</v>
      </c>
    </row>
    <row r="60" spans="1:19" ht="66" x14ac:dyDescent="0.2">
      <c r="A60" t="s">
        <v>173</v>
      </c>
      <c r="B60" s="77"/>
      <c r="C60" s="28" t="s">
        <v>132</v>
      </c>
      <c r="D60" s="27" t="s">
        <v>77</v>
      </c>
      <c r="E60" s="29">
        <f>SUMIF('2011 SA full table (step 1)'!$E$4:$AK$4,'2011 SA dim2 (step 5)'!E$5,'2011 SA full table (step 1)'!$E62:$AK62)</f>
        <v>317.10000000000002</v>
      </c>
      <c r="F60" s="29">
        <f>SUMIF('2011 SA full table (step 1)'!$E$4:$AK$4,'2011 SA dim2 (step 5)'!F$5,'2011 SA full table (step 1)'!$E62:$AK62)</f>
        <v>374.7</v>
      </c>
      <c r="G60" s="29">
        <f>SUMIF('2011 SA full table (step 1)'!$E$4:$AK$4,'2011 SA dim2 (step 5)'!G$5,'2011 SA full table (step 1)'!$E62:$AK62)</f>
        <v>3354.5</v>
      </c>
      <c r="H60" s="29">
        <f>SUMIF('2011 SA full table (step 1)'!$E$4:$AK$4,'2011 SA dim2 (step 5)'!H$5,'2011 SA full table (step 1)'!$E62:$AK62)</f>
        <v>198.3</v>
      </c>
      <c r="I60" s="29">
        <f>SUMIF('2011 SA full table (step 1)'!$E$4:$AK$4,'2011 SA dim2 (step 5)'!I$5,'2011 SA full table (step 1)'!$E62:$AK62)</f>
        <v>474.6</v>
      </c>
      <c r="J60" s="29">
        <f>SUMIF('2011 SA full table (step 1)'!$E$4:$AK$4,'2011 SA dim2 (step 5)'!J$5,'2011 SA full table (step 1)'!$E62:$AK62)</f>
        <v>276.2</v>
      </c>
      <c r="K60" s="29">
        <f>SUMIF('2011 SA full table (step 1)'!$E$4:$AK$4,'2011 SA dim2 (step 5)'!K$5,'2011 SA full table (step 1)'!$E62:$AK62)</f>
        <v>289.7</v>
      </c>
      <c r="L60" s="29">
        <f>SUMIF('2011 SA full table (step 1)'!$E$4:$AK$4,'2011 SA dim2 (step 5)'!L$5,'2011 SA full table (step 1)'!$E62:$AK62)</f>
        <v>289.5</v>
      </c>
      <c r="M60" s="29">
        <f>SUMIF('2011 SA full table (step 1)'!$E$4:$AK$4,'2011 SA dim2 (step 5)'!M$5,'2011 SA full table (step 1)'!$E62:$AK62)</f>
        <v>675.40000000000009</v>
      </c>
      <c r="N60" s="29">
        <f>'2011 SA full table (step 1)'!AM62</f>
        <v>3434.6</v>
      </c>
      <c r="O60" s="29">
        <f>'2011 SA full table (step 1)'!AN62</f>
        <v>1768.3</v>
      </c>
      <c r="P60" s="29">
        <f>'2011 SA full table (step 1)'!AO62</f>
        <v>0</v>
      </c>
      <c r="Q60" s="29">
        <f>'2011 SA full table (step 1)'!AP62</f>
        <v>339.4</v>
      </c>
      <c r="R60" s="29">
        <f>'2011 SA full table (step 1)'!AQ62</f>
        <v>0</v>
      </c>
      <c r="S60" s="29">
        <f>'2011 SA full table (step 1)'!AR62</f>
        <v>0</v>
      </c>
    </row>
    <row r="61" spans="1:19" ht="33" x14ac:dyDescent="0.2">
      <c r="A61" t="s">
        <v>173</v>
      </c>
      <c r="B61" s="77"/>
      <c r="C61" s="28" t="s">
        <v>133</v>
      </c>
      <c r="D61" s="27" t="s">
        <v>77</v>
      </c>
      <c r="E61" s="29">
        <f>SUMIF('2011 SA full table (step 1)'!$E$4:$AK$4,'2011 SA dim2 (step 5)'!E$5,'2011 SA full table (step 1)'!$E63:$AK63)</f>
        <v>0.7</v>
      </c>
      <c r="F61" s="29">
        <f>SUMIF('2011 SA full table (step 1)'!$E$4:$AK$4,'2011 SA dim2 (step 5)'!F$5,'2011 SA full table (step 1)'!$E63:$AK63)</f>
        <v>0.4</v>
      </c>
      <c r="G61" s="29">
        <f>SUMIF('2011 SA full table (step 1)'!$E$4:$AK$4,'2011 SA dim2 (step 5)'!G$5,'2011 SA full table (step 1)'!$E63:$AK63)</f>
        <v>3.4000000000000008</v>
      </c>
      <c r="H61" s="29">
        <f>SUMIF('2011 SA full table (step 1)'!$E$4:$AK$4,'2011 SA dim2 (step 5)'!H$5,'2011 SA full table (step 1)'!$E63:$AK63)</f>
        <v>0.1</v>
      </c>
      <c r="I61" s="29">
        <f>SUMIF('2011 SA full table (step 1)'!$E$4:$AK$4,'2011 SA dim2 (step 5)'!I$5,'2011 SA full table (step 1)'!$E63:$AK63)</f>
        <v>0.3</v>
      </c>
      <c r="J61" s="29">
        <f>SUMIF('2011 SA full table (step 1)'!$E$4:$AK$4,'2011 SA dim2 (step 5)'!J$5,'2011 SA full table (step 1)'!$E63:$AK63)</f>
        <v>0.60000000000000009</v>
      </c>
      <c r="K61" s="29">
        <f>SUMIF('2011 SA full table (step 1)'!$E$4:$AK$4,'2011 SA dim2 (step 5)'!K$5,'2011 SA full table (step 1)'!$E63:$AK63)</f>
        <v>0.5</v>
      </c>
      <c r="L61" s="29">
        <f>SUMIF('2011 SA full table (step 1)'!$E$4:$AK$4,'2011 SA dim2 (step 5)'!L$5,'2011 SA full table (step 1)'!$E63:$AK63)</f>
        <v>0.5</v>
      </c>
      <c r="M61" s="29">
        <f>SUMIF('2011 SA full table (step 1)'!$E$4:$AK$4,'2011 SA dim2 (step 5)'!M$5,'2011 SA full table (step 1)'!$E63:$AK63)</f>
        <v>0.7</v>
      </c>
      <c r="N61" s="29">
        <f>'2011 SA full table (step 1)'!AM63</f>
        <v>8.3000000000000007</v>
      </c>
      <c r="O61" s="29">
        <f>'2011 SA full table (step 1)'!AN63</f>
        <v>2.2999999999999998</v>
      </c>
      <c r="P61" s="29">
        <f>'2011 SA full table (step 1)'!AO63</f>
        <v>0</v>
      </c>
      <c r="Q61" s="29">
        <f>'2011 SA full table (step 1)'!AP63</f>
        <v>2137.5</v>
      </c>
      <c r="R61" s="29">
        <f>'2011 SA full table (step 1)'!AQ63</f>
        <v>0</v>
      </c>
      <c r="S61" s="29">
        <f>'2011 SA full table (step 1)'!AR63</f>
        <v>0</v>
      </c>
    </row>
    <row r="62" spans="1:19" ht="55" x14ac:dyDescent="0.2">
      <c r="A62" t="s">
        <v>173</v>
      </c>
      <c r="B62" s="77"/>
      <c r="C62" s="28" t="s">
        <v>134</v>
      </c>
      <c r="D62" s="27" t="s">
        <v>77</v>
      </c>
      <c r="E62" s="29">
        <f>SUMIF('2011 SA full table (step 1)'!$E$4:$AK$4,'2011 SA dim2 (step 5)'!E$5,'2011 SA full table (step 1)'!$E64:$AK64)</f>
        <v>597.20000000000005</v>
      </c>
      <c r="F62" s="29">
        <f>SUMIF('2011 SA full table (step 1)'!$E$4:$AK$4,'2011 SA dim2 (step 5)'!F$5,'2011 SA full table (step 1)'!$E64:$AK64)</f>
        <v>1344.5</v>
      </c>
      <c r="G62" s="29">
        <f>SUMIF('2011 SA full table (step 1)'!$E$4:$AK$4,'2011 SA dim2 (step 5)'!G$5,'2011 SA full table (step 1)'!$E64:$AK64)</f>
        <v>2324.2999999999997</v>
      </c>
      <c r="H62" s="29">
        <f>SUMIF('2011 SA full table (step 1)'!$E$4:$AK$4,'2011 SA dim2 (step 5)'!H$5,'2011 SA full table (step 1)'!$E64:$AK64)</f>
        <v>105.8</v>
      </c>
      <c r="I62" s="29">
        <f>SUMIF('2011 SA full table (step 1)'!$E$4:$AK$4,'2011 SA dim2 (step 5)'!I$5,'2011 SA full table (step 1)'!$E64:$AK64)</f>
        <v>353.3</v>
      </c>
      <c r="J62" s="29">
        <f>SUMIF('2011 SA full table (step 1)'!$E$4:$AK$4,'2011 SA dim2 (step 5)'!J$5,'2011 SA full table (step 1)'!$E64:$AK64)</f>
        <v>834.19999999999993</v>
      </c>
      <c r="K62" s="29">
        <f>SUMIF('2011 SA full table (step 1)'!$E$4:$AK$4,'2011 SA dim2 (step 5)'!K$5,'2011 SA full table (step 1)'!$E64:$AK64)</f>
        <v>966.80000000000007</v>
      </c>
      <c r="L62" s="29">
        <f>SUMIF('2011 SA full table (step 1)'!$E$4:$AK$4,'2011 SA dim2 (step 5)'!L$5,'2011 SA full table (step 1)'!$E64:$AK64)</f>
        <v>456.5</v>
      </c>
      <c r="M62" s="29">
        <f>SUMIF('2011 SA full table (step 1)'!$E$4:$AK$4,'2011 SA dim2 (step 5)'!M$5,'2011 SA full table (step 1)'!$E64:$AK64)</f>
        <v>727.19999999999993</v>
      </c>
      <c r="N62" s="29">
        <f>'2011 SA full table (step 1)'!AM64</f>
        <v>2456.9</v>
      </c>
      <c r="O62" s="29">
        <f>'2011 SA full table (step 1)'!AN64</f>
        <v>286.60000000000002</v>
      </c>
      <c r="P62" s="29">
        <f>'2011 SA full table (step 1)'!AO64</f>
        <v>0</v>
      </c>
      <c r="Q62" s="29">
        <f>'2011 SA full table (step 1)'!AP64</f>
        <v>1401.7</v>
      </c>
      <c r="R62" s="29">
        <f>'2011 SA full table (step 1)'!AQ64</f>
        <v>0</v>
      </c>
      <c r="S62" s="29">
        <f>'2011 SA full table (step 1)'!AR64</f>
        <v>0</v>
      </c>
    </row>
    <row r="63" spans="1:19" ht="44" x14ac:dyDescent="0.2">
      <c r="A63" t="s">
        <v>173</v>
      </c>
      <c r="B63" s="77"/>
      <c r="C63" s="28" t="s">
        <v>135</v>
      </c>
      <c r="D63" s="27" t="s">
        <v>77</v>
      </c>
      <c r="E63" s="29">
        <f>SUMIF('2011 SA full table (step 1)'!$E$4:$AK$4,'2011 SA dim2 (step 5)'!E$5,'2011 SA full table (step 1)'!$E65:$AK65)</f>
        <v>0.8</v>
      </c>
      <c r="F63" s="29">
        <f>SUMIF('2011 SA full table (step 1)'!$E$4:$AK$4,'2011 SA dim2 (step 5)'!F$5,'2011 SA full table (step 1)'!$E65:$AK65)</f>
        <v>3.5</v>
      </c>
      <c r="G63" s="29">
        <f>SUMIF('2011 SA full table (step 1)'!$E$4:$AK$4,'2011 SA dim2 (step 5)'!G$5,'2011 SA full table (step 1)'!$E65:$AK65)</f>
        <v>34.4</v>
      </c>
      <c r="H63" s="29">
        <f>SUMIF('2011 SA full table (step 1)'!$E$4:$AK$4,'2011 SA dim2 (step 5)'!H$5,'2011 SA full table (step 1)'!$E65:$AK65)</f>
        <v>1.5</v>
      </c>
      <c r="I63" s="29">
        <f>SUMIF('2011 SA full table (step 1)'!$E$4:$AK$4,'2011 SA dim2 (step 5)'!I$5,'2011 SA full table (step 1)'!$E65:$AK65)</f>
        <v>21.6</v>
      </c>
      <c r="J63" s="29">
        <f>SUMIF('2011 SA full table (step 1)'!$E$4:$AK$4,'2011 SA dim2 (step 5)'!J$5,'2011 SA full table (step 1)'!$E65:$AK65)</f>
        <v>60.5</v>
      </c>
      <c r="K63" s="29">
        <f>SUMIF('2011 SA full table (step 1)'!$E$4:$AK$4,'2011 SA dim2 (step 5)'!K$5,'2011 SA full table (step 1)'!$E65:$AK65)</f>
        <v>24.1</v>
      </c>
      <c r="L63" s="29">
        <f>SUMIF('2011 SA full table (step 1)'!$E$4:$AK$4,'2011 SA dim2 (step 5)'!L$5,'2011 SA full table (step 1)'!$E65:$AK65)</f>
        <v>69.599999999999994</v>
      </c>
      <c r="M63" s="29">
        <f>SUMIF('2011 SA full table (step 1)'!$E$4:$AK$4,'2011 SA dim2 (step 5)'!M$5,'2011 SA full table (step 1)'!$E65:$AK65)</f>
        <v>102.2</v>
      </c>
      <c r="N63" s="29">
        <f>'2011 SA full table (step 1)'!AM65</f>
        <v>98.5</v>
      </c>
      <c r="O63" s="29">
        <f>'2011 SA full table (step 1)'!AN65</f>
        <v>5</v>
      </c>
      <c r="P63" s="29">
        <f>'2011 SA full table (step 1)'!AO65</f>
        <v>0</v>
      </c>
      <c r="Q63" s="29">
        <f>'2011 SA full table (step 1)'!AP65</f>
        <v>2.4</v>
      </c>
      <c r="R63" s="29">
        <f>'2011 SA full table (step 1)'!AQ65</f>
        <v>0</v>
      </c>
      <c r="S63" s="29">
        <f>'2011 SA full table (step 1)'!AR65</f>
        <v>0</v>
      </c>
    </row>
    <row r="64" spans="1:19" ht="44" x14ac:dyDescent="0.2">
      <c r="A64" t="s">
        <v>173</v>
      </c>
      <c r="B64" s="77"/>
      <c r="C64" s="28" t="s">
        <v>136</v>
      </c>
      <c r="D64" s="27" t="s">
        <v>77</v>
      </c>
      <c r="E64" s="29">
        <f>SUMIF('2011 SA full table (step 1)'!$E$4:$AK$4,'2011 SA dim2 (step 5)'!E$5,'2011 SA full table (step 1)'!$E66:$AK66)</f>
        <v>26.8</v>
      </c>
      <c r="F64" s="29">
        <f>SUMIF('2011 SA full table (step 1)'!$E$4:$AK$4,'2011 SA dim2 (step 5)'!F$5,'2011 SA full table (step 1)'!$E66:$AK66)</f>
        <v>75.099999999999994</v>
      </c>
      <c r="G64" s="29">
        <f>SUMIF('2011 SA full table (step 1)'!$E$4:$AK$4,'2011 SA dim2 (step 5)'!G$5,'2011 SA full table (step 1)'!$E66:$AK66)</f>
        <v>95.2</v>
      </c>
      <c r="H64" s="29">
        <f>SUMIF('2011 SA full table (step 1)'!$E$4:$AK$4,'2011 SA dim2 (step 5)'!H$5,'2011 SA full table (step 1)'!$E66:$AK66)</f>
        <v>26.1</v>
      </c>
      <c r="I64" s="29">
        <f>SUMIF('2011 SA full table (step 1)'!$E$4:$AK$4,'2011 SA dim2 (step 5)'!I$5,'2011 SA full table (step 1)'!$E66:$AK66)</f>
        <v>33</v>
      </c>
      <c r="J64" s="29">
        <f>SUMIF('2011 SA full table (step 1)'!$E$4:$AK$4,'2011 SA dim2 (step 5)'!J$5,'2011 SA full table (step 1)'!$E66:$AK66)</f>
        <v>131.1</v>
      </c>
      <c r="K64" s="29">
        <f>SUMIF('2011 SA full table (step 1)'!$E$4:$AK$4,'2011 SA dim2 (step 5)'!K$5,'2011 SA full table (step 1)'!$E66:$AK66)</f>
        <v>65.3</v>
      </c>
      <c r="L64" s="29">
        <f>SUMIF('2011 SA full table (step 1)'!$E$4:$AK$4,'2011 SA dim2 (step 5)'!L$5,'2011 SA full table (step 1)'!$E66:$AK66)</f>
        <v>854.50000000000011</v>
      </c>
      <c r="M64" s="29">
        <f>SUMIF('2011 SA full table (step 1)'!$E$4:$AK$4,'2011 SA dim2 (step 5)'!M$5,'2011 SA full table (step 1)'!$E66:$AK66)</f>
        <v>122.69999999999999</v>
      </c>
      <c r="N64" s="29">
        <f>'2011 SA full table (step 1)'!AM66</f>
        <v>655.7</v>
      </c>
      <c r="O64" s="29">
        <f>'2011 SA full table (step 1)'!AN66</f>
        <v>0.9</v>
      </c>
      <c r="P64" s="29">
        <f>'2011 SA full table (step 1)'!AO66</f>
        <v>0</v>
      </c>
      <c r="Q64" s="29">
        <f>'2011 SA full table (step 1)'!AP66</f>
        <v>4.2</v>
      </c>
      <c r="R64" s="29">
        <f>'2011 SA full table (step 1)'!AQ66</f>
        <v>0</v>
      </c>
      <c r="S64" s="29">
        <f>'2011 SA full table (step 1)'!AR66</f>
        <v>0</v>
      </c>
    </row>
    <row r="65" spans="1:19" ht="33" x14ac:dyDescent="0.2">
      <c r="A65" t="s">
        <v>173</v>
      </c>
      <c r="B65" s="77"/>
      <c r="C65" s="28" t="s">
        <v>137</v>
      </c>
      <c r="D65" s="27" t="s">
        <v>77</v>
      </c>
      <c r="E65" s="29">
        <f>SUMIF('2011 SA full table (step 1)'!$E$4:$AK$4,'2011 SA dim2 (step 5)'!E$5,'2011 SA full table (step 1)'!$E67:$AK67)</f>
        <v>0.3</v>
      </c>
      <c r="F65" s="29">
        <f>SUMIF('2011 SA full table (step 1)'!$E$4:$AK$4,'2011 SA dim2 (step 5)'!F$5,'2011 SA full table (step 1)'!$E67:$AK67)</f>
        <v>1.5</v>
      </c>
      <c r="G65" s="29">
        <f>SUMIF('2011 SA full table (step 1)'!$E$4:$AK$4,'2011 SA dim2 (step 5)'!G$5,'2011 SA full table (step 1)'!$E67:$AK67)</f>
        <v>20.799999999999997</v>
      </c>
      <c r="H65" s="29">
        <f>SUMIF('2011 SA full table (step 1)'!$E$4:$AK$4,'2011 SA dim2 (step 5)'!H$5,'2011 SA full table (step 1)'!$E67:$AK67)</f>
        <v>0.2</v>
      </c>
      <c r="I65" s="29">
        <f>SUMIF('2011 SA full table (step 1)'!$E$4:$AK$4,'2011 SA dim2 (step 5)'!I$5,'2011 SA full table (step 1)'!$E67:$AK67)</f>
        <v>6.1</v>
      </c>
      <c r="J65" s="29">
        <f>SUMIF('2011 SA full table (step 1)'!$E$4:$AK$4,'2011 SA dim2 (step 5)'!J$5,'2011 SA full table (step 1)'!$E67:$AK67)</f>
        <v>50.1</v>
      </c>
      <c r="K65" s="29">
        <f>SUMIF('2011 SA full table (step 1)'!$E$4:$AK$4,'2011 SA dim2 (step 5)'!K$5,'2011 SA full table (step 1)'!$E67:$AK67)</f>
        <v>11.100000000000001</v>
      </c>
      <c r="L65" s="29">
        <f>SUMIF('2011 SA full table (step 1)'!$E$4:$AK$4,'2011 SA dim2 (step 5)'!L$5,'2011 SA full table (step 1)'!$E67:$AK67)</f>
        <v>28.4</v>
      </c>
      <c r="M65" s="29">
        <f>SUMIF('2011 SA full table (step 1)'!$E$4:$AK$4,'2011 SA dim2 (step 5)'!M$5,'2011 SA full table (step 1)'!$E67:$AK67)</f>
        <v>22.7</v>
      </c>
      <c r="N65" s="29">
        <f>'2011 SA full table (step 1)'!AM67</f>
        <v>213.4</v>
      </c>
      <c r="O65" s="29">
        <f>'2011 SA full table (step 1)'!AN67</f>
        <v>30.4</v>
      </c>
      <c r="P65" s="29">
        <f>'2011 SA full table (step 1)'!AO67</f>
        <v>0</v>
      </c>
      <c r="Q65" s="29">
        <f>'2011 SA full table (step 1)'!AP67</f>
        <v>185.4</v>
      </c>
      <c r="R65" s="29">
        <f>'2011 SA full table (step 1)'!AQ67</f>
        <v>0</v>
      </c>
      <c r="S65" s="29">
        <f>'2011 SA full table (step 1)'!AR67</f>
        <v>0</v>
      </c>
    </row>
    <row r="66" spans="1:19" ht="55" x14ac:dyDescent="0.2">
      <c r="A66" t="s">
        <v>173</v>
      </c>
      <c r="B66" s="77"/>
      <c r="C66" s="28" t="s">
        <v>138</v>
      </c>
      <c r="D66" s="27" t="s">
        <v>77</v>
      </c>
      <c r="E66" s="29">
        <f>SUMIF('2011 SA full table (step 1)'!$E$4:$AK$4,'2011 SA dim2 (step 5)'!E$5,'2011 SA full table (step 1)'!$E68:$AK68)</f>
        <v>0.5</v>
      </c>
      <c r="F66" s="29">
        <f>SUMIF('2011 SA full table (step 1)'!$E$4:$AK$4,'2011 SA dim2 (step 5)'!F$5,'2011 SA full table (step 1)'!$E68:$AK68)</f>
        <v>1.2</v>
      </c>
      <c r="G66" s="29">
        <f>SUMIF('2011 SA full table (step 1)'!$E$4:$AK$4,'2011 SA dim2 (step 5)'!G$5,'2011 SA full table (step 1)'!$E68:$AK68)</f>
        <v>6.0999999999999988</v>
      </c>
      <c r="H66" s="29">
        <f>SUMIF('2011 SA full table (step 1)'!$E$4:$AK$4,'2011 SA dim2 (step 5)'!H$5,'2011 SA full table (step 1)'!$E68:$AK68)</f>
        <v>0.3</v>
      </c>
      <c r="I66" s="29">
        <f>SUMIF('2011 SA full table (step 1)'!$E$4:$AK$4,'2011 SA dim2 (step 5)'!I$5,'2011 SA full table (step 1)'!$E68:$AK68)</f>
        <v>6.1</v>
      </c>
      <c r="J66" s="29">
        <f>SUMIF('2011 SA full table (step 1)'!$E$4:$AK$4,'2011 SA dim2 (step 5)'!J$5,'2011 SA full table (step 1)'!$E68:$AK68)</f>
        <v>6.4</v>
      </c>
      <c r="K66" s="29">
        <f>SUMIF('2011 SA full table (step 1)'!$E$4:$AK$4,'2011 SA dim2 (step 5)'!K$5,'2011 SA full table (step 1)'!$E68:$AK68)</f>
        <v>8.6999999999999993</v>
      </c>
      <c r="L66" s="29">
        <f>SUMIF('2011 SA full table (step 1)'!$E$4:$AK$4,'2011 SA dim2 (step 5)'!L$5,'2011 SA full table (step 1)'!$E68:$AK68)</f>
        <v>7.7</v>
      </c>
      <c r="M66" s="29">
        <f>SUMIF('2011 SA full table (step 1)'!$E$4:$AK$4,'2011 SA dim2 (step 5)'!M$5,'2011 SA full table (step 1)'!$E68:$AK68)</f>
        <v>3.5</v>
      </c>
      <c r="N66" s="29">
        <f>'2011 SA full table (step 1)'!AM68</f>
        <v>6.7</v>
      </c>
      <c r="O66" s="29">
        <f>'2011 SA full table (step 1)'!AN68</f>
        <v>1.3</v>
      </c>
      <c r="P66" s="29">
        <f>'2011 SA full table (step 1)'!AO68</f>
        <v>0</v>
      </c>
      <c r="Q66" s="29">
        <f>'2011 SA full table (step 1)'!AP68</f>
        <v>91.6</v>
      </c>
      <c r="R66" s="29">
        <f>'2011 SA full table (step 1)'!AQ68</f>
        <v>0</v>
      </c>
      <c r="S66" s="29">
        <f>'2011 SA full table (step 1)'!AR68</f>
        <v>0</v>
      </c>
    </row>
    <row r="67" spans="1:19" ht="44" x14ac:dyDescent="0.2">
      <c r="A67" t="s">
        <v>173</v>
      </c>
      <c r="B67" s="77"/>
      <c r="C67" s="28" t="s">
        <v>139</v>
      </c>
      <c r="D67" s="27" t="s">
        <v>77</v>
      </c>
      <c r="E67" s="29">
        <f>SUMIF('2011 SA full table (step 1)'!$E$4:$AK$4,'2011 SA dim2 (step 5)'!E$5,'2011 SA full table (step 1)'!$E69:$AK69)</f>
        <v>0.9</v>
      </c>
      <c r="F67" s="29">
        <f>SUMIF('2011 SA full table (step 1)'!$E$4:$AK$4,'2011 SA dim2 (step 5)'!F$5,'2011 SA full table (step 1)'!$E69:$AK69)</f>
        <v>1</v>
      </c>
      <c r="G67" s="29">
        <f>SUMIF('2011 SA full table (step 1)'!$E$4:$AK$4,'2011 SA dim2 (step 5)'!G$5,'2011 SA full table (step 1)'!$E69:$AK69)</f>
        <v>23.8</v>
      </c>
      <c r="H67" s="29">
        <f>SUMIF('2011 SA full table (step 1)'!$E$4:$AK$4,'2011 SA dim2 (step 5)'!H$5,'2011 SA full table (step 1)'!$E69:$AK69)</f>
        <v>0.5</v>
      </c>
      <c r="I67" s="29">
        <f>SUMIF('2011 SA full table (step 1)'!$E$4:$AK$4,'2011 SA dim2 (step 5)'!I$5,'2011 SA full table (step 1)'!$E69:$AK69)</f>
        <v>1.6</v>
      </c>
      <c r="J67" s="29">
        <f>SUMIF('2011 SA full table (step 1)'!$E$4:$AK$4,'2011 SA dim2 (step 5)'!J$5,'2011 SA full table (step 1)'!$E69:$AK69)</f>
        <v>10.6</v>
      </c>
      <c r="K67" s="29">
        <f>SUMIF('2011 SA full table (step 1)'!$E$4:$AK$4,'2011 SA dim2 (step 5)'!K$5,'2011 SA full table (step 1)'!$E69:$AK69)</f>
        <v>6.3</v>
      </c>
      <c r="L67" s="29">
        <f>SUMIF('2011 SA full table (step 1)'!$E$4:$AK$4,'2011 SA dim2 (step 5)'!L$5,'2011 SA full table (step 1)'!$E69:$AK69)</f>
        <v>30.299999999999997</v>
      </c>
      <c r="M67" s="29">
        <f>SUMIF('2011 SA full table (step 1)'!$E$4:$AK$4,'2011 SA dim2 (step 5)'!M$5,'2011 SA full table (step 1)'!$E69:$AK69)</f>
        <v>9.2000000000000011</v>
      </c>
      <c r="N67" s="29">
        <f>'2011 SA full table (step 1)'!AM69</f>
        <v>16.399999999999999</v>
      </c>
      <c r="O67" s="29">
        <f>'2011 SA full table (step 1)'!AN69</f>
        <v>33.4</v>
      </c>
      <c r="P67" s="29">
        <f>'2011 SA full table (step 1)'!AO69</f>
        <v>0</v>
      </c>
      <c r="Q67" s="29">
        <f>'2011 SA full table (step 1)'!AP69</f>
        <v>2.7</v>
      </c>
      <c r="R67" s="29">
        <f>'2011 SA full table (step 1)'!AQ69</f>
        <v>0</v>
      </c>
      <c r="S67" s="29">
        <f>'2011 SA full table (step 1)'!AR69</f>
        <v>0</v>
      </c>
    </row>
    <row r="68" spans="1:19" ht="55" x14ac:dyDescent="0.2">
      <c r="A68" t="s">
        <v>173</v>
      </c>
      <c r="B68" s="77"/>
      <c r="C68" s="28" t="s">
        <v>140</v>
      </c>
      <c r="D68" s="27" t="s">
        <v>77</v>
      </c>
      <c r="E68" s="29">
        <f>SUMIF('2011 SA full table (step 1)'!$E$4:$AK$4,'2011 SA dim2 (step 5)'!E$5,'2011 SA full table (step 1)'!$E70:$AK70)</f>
        <v>1</v>
      </c>
      <c r="F68" s="29">
        <f>SUMIF('2011 SA full table (step 1)'!$E$4:$AK$4,'2011 SA dim2 (step 5)'!F$5,'2011 SA full table (step 1)'!$E70:$AK70)</f>
        <v>5.3</v>
      </c>
      <c r="G68" s="29">
        <f>SUMIF('2011 SA full table (step 1)'!$E$4:$AK$4,'2011 SA dim2 (step 5)'!G$5,'2011 SA full table (step 1)'!$E70:$AK70)</f>
        <v>52.400000000000013</v>
      </c>
      <c r="H68" s="29">
        <f>SUMIF('2011 SA full table (step 1)'!$E$4:$AK$4,'2011 SA dim2 (step 5)'!H$5,'2011 SA full table (step 1)'!$E70:$AK70)</f>
        <v>2.4</v>
      </c>
      <c r="I68" s="29">
        <f>SUMIF('2011 SA full table (step 1)'!$E$4:$AK$4,'2011 SA dim2 (step 5)'!I$5,'2011 SA full table (step 1)'!$E70:$AK70)</f>
        <v>35.5</v>
      </c>
      <c r="J68" s="29">
        <f>SUMIF('2011 SA full table (step 1)'!$E$4:$AK$4,'2011 SA dim2 (step 5)'!J$5,'2011 SA full table (step 1)'!$E70:$AK70)</f>
        <v>35.699999999999996</v>
      </c>
      <c r="K68" s="29">
        <f>SUMIF('2011 SA full table (step 1)'!$E$4:$AK$4,'2011 SA dim2 (step 5)'!K$5,'2011 SA full table (step 1)'!$E70:$AK70)</f>
        <v>27.799999999999997</v>
      </c>
      <c r="L68" s="29">
        <f>SUMIF('2011 SA full table (step 1)'!$E$4:$AK$4,'2011 SA dim2 (step 5)'!L$5,'2011 SA full table (step 1)'!$E70:$AK70)</f>
        <v>28.1</v>
      </c>
      <c r="M68" s="29">
        <f>SUMIF('2011 SA full table (step 1)'!$E$4:$AK$4,'2011 SA dim2 (step 5)'!M$5,'2011 SA full table (step 1)'!$E70:$AK70)</f>
        <v>72.7</v>
      </c>
      <c r="N68" s="29">
        <f>'2011 SA full table (step 1)'!AM70</f>
        <v>40.200000000000003</v>
      </c>
      <c r="O68" s="29">
        <f>'2011 SA full table (step 1)'!AN70</f>
        <v>8.8000000000000007</v>
      </c>
      <c r="P68" s="29">
        <f>'2011 SA full table (step 1)'!AO70</f>
        <v>0</v>
      </c>
      <c r="Q68" s="29">
        <f>'2011 SA full table (step 1)'!AP70</f>
        <v>7.3</v>
      </c>
      <c r="R68" s="29">
        <f>'2011 SA full table (step 1)'!AQ70</f>
        <v>0</v>
      </c>
      <c r="S68" s="29">
        <f>'2011 SA full table (step 1)'!AR70</f>
        <v>0</v>
      </c>
    </row>
    <row r="69" spans="1:19" ht="88" x14ac:dyDescent="0.2">
      <c r="A69" t="s">
        <v>173</v>
      </c>
      <c r="B69" s="77"/>
      <c r="C69" s="28" t="s">
        <v>141</v>
      </c>
      <c r="D69" s="27" t="s">
        <v>77</v>
      </c>
      <c r="E69" s="29">
        <f>SUMIF('2011 SA full table (step 1)'!$E$4:$AK$4,'2011 SA dim2 (step 5)'!E$5,'2011 SA full table (step 1)'!$E71:$AK71)</f>
        <v>2.8</v>
      </c>
      <c r="F69" s="29">
        <f>SUMIF('2011 SA full table (step 1)'!$E$4:$AK$4,'2011 SA dim2 (step 5)'!F$5,'2011 SA full table (step 1)'!$E71:$AK71)</f>
        <v>8.3000000000000007</v>
      </c>
      <c r="G69" s="29">
        <f>SUMIF('2011 SA full table (step 1)'!$E$4:$AK$4,'2011 SA dim2 (step 5)'!G$5,'2011 SA full table (step 1)'!$E71:$AK71)</f>
        <v>22.399999999999991</v>
      </c>
      <c r="H69" s="29">
        <f>SUMIF('2011 SA full table (step 1)'!$E$4:$AK$4,'2011 SA dim2 (step 5)'!H$5,'2011 SA full table (step 1)'!$E71:$AK71)</f>
        <v>6.5</v>
      </c>
      <c r="I69" s="29">
        <f>SUMIF('2011 SA full table (step 1)'!$E$4:$AK$4,'2011 SA dim2 (step 5)'!I$5,'2011 SA full table (step 1)'!$E71:$AK71)</f>
        <v>2.1</v>
      </c>
      <c r="J69" s="29">
        <f>SUMIF('2011 SA full table (step 1)'!$E$4:$AK$4,'2011 SA dim2 (step 5)'!J$5,'2011 SA full table (step 1)'!$E71:$AK71)</f>
        <v>6.7</v>
      </c>
      <c r="K69" s="29">
        <f>SUMIF('2011 SA full table (step 1)'!$E$4:$AK$4,'2011 SA dim2 (step 5)'!K$5,'2011 SA full table (step 1)'!$E71:$AK71)</f>
        <v>4.9000000000000004</v>
      </c>
      <c r="L69" s="29">
        <f>SUMIF('2011 SA full table (step 1)'!$E$4:$AK$4,'2011 SA dim2 (step 5)'!L$5,'2011 SA full table (step 1)'!$E71:$AK71)</f>
        <v>10.8</v>
      </c>
      <c r="M69" s="29">
        <f>SUMIF('2011 SA full table (step 1)'!$E$4:$AK$4,'2011 SA dim2 (step 5)'!M$5,'2011 SA full table (step 1)'!$E71:$AK71)</f>
        <v>5.8999999999999995</v>
      </c>
      <c r="N69" s="29">
        <f>'2011 SA full table (step 1)'!AM71</f>
        <v>30.5</v>
      </c>
      <c r="O69" s="29">
        <f>'2011 SA full table (step 1)'!AN71</f>
        <v>2.4</v>
      </c>
      <c r="P69" s="29">
        <f>'2011 SA full table (step 1)'!AO71</f>
        <v>0</v>
      </c>
      <c r="Q69" s="29">
        <f>'2011 SA full table (step 1)'!AP71</f>
        <v>26</v>
      </c>
      <c r="R69" s="29">
        <f>'2011 SA full table (step 1)'!AQ71</f>
        <v>0</v>
      </c>
      <c r="S69" s="29">
        <f>'2011 SA full table (step 1)'!AR71</f>
        <v>0</v>
      </c>
    </row>
    <row r="70" spans="1:19" ht="22" x14ac:dyDescent="0.2">
      <c r="A70" t="s">
        <v>173</v>
      </c>
      <c r="B70" s="77"/>
      <c r="C70" s="28" t="s">
        <v>142</v>
      </c>
      <c r="D70" s="27" t="s">
        <v>77</v>
      </c>
      <c r="E70" s="29">
        <f>SUMIF('2011 SA full table (step 1)'!$E$4:$AK$4,'2011 SA dim2 (step 5)'!E$5,'2011 SA full table (step 1)'!$E72:$AK72)</f>
        <v>0.2</v>
      </c>
      <c r="F70" s="29">
        <f>SUMIF('2011 SA full table (step 1)'!$E$4:$AK$4,'2011 SA dim2 (step 5)'!F$5,'2011 SA full table (step 1)'!$E72:$AK72)</f>
        <v>0.4</v>
      </c>
      <c r="G70" s="29">
        <f>SUMIF('2011 SA full table (step 1)'!$E$4:$AK$4,'2011 SA dim2 (step 5)'!G$5,'2011 SA full table (step 1)'!$E72:$AK72)</f>
        <v>1.4000000000000004</v>
      </c>
      <c r="H70" s="29">
        <f>SUMIF('2011 SA full table (step 1)'!$E$4:$AK$4,'2011 SA dim2 (step 5)'!H$5,'2011 SA full table (step 1)'!$E72:$AK72)</f>
        <v>0</v>
      </c>
      <c r="I70" s="29">
        <f>SUMIF('2011 SA full table (step 1)'!$E$4:$AK$4,'2011 SA dim2 (step 5)'!I$5,'2011 SA full table (step 1)'!$E72:$AK72)</f>
        <v>0.4</v>
      </c>
      <c r="J70" s="29">
        <f>SUMIF('2011 SA full table (step 1)'!$E$4:$AK$4,'2011 SA dim2 (step 5)'!J$5,'2011 SA full table (step 1)'!$E72:$AK72)</f>
        <v>0.7</v>
      </c>
      <c r="K70" s="29">
        <f>SUMIF('2011 SA full table (step 1)'!$E$4:$AK$4,'2011 SA dim2 (step 5)'!K$5,'2011 SA full table (step 1)'!$E72:$AK72)</f>
        <v>0.5</v>
      </c>
      <c r="L70" s="29">
        <f>SUMIF('2011 SA full table (step 1)'!$E$4:$AK$4,'2011 SA dim2 (step 5)'!L$5,'2011 SA full table (step 1)'!$E72:$AK72)</f>
        <v>0.60000000000000009</v>
      </c>
      <c r="M70" s="29">
        <f>SUMIF('2011 SA full table (step 1)'!$E$4:$AK$4,'2011 SA dim2 (step 5)'!M$5,'2011 SA full table (step 1)'!$E72:$AK72)</f>
        <v>0.9</v>
      </c>
      <c r="N70" s="29">
        <f>'2011 SA full table (step 1)'!AM72</f>
        <v>1.4</v>
      </c>
      <c r="O70" s="29">
        <f>'2011 SA full table (step 1)'!AN72</f>
        <v>0.5</v>
      </c>
      <c r="P70" s="29">
        <f>'2011 SA full table (step 1)'!AO72</f>
        <v>0</v>
      </c>
      <c r="Q70" s="29">
        <f>'2011 SA full table (step 1)'!AP72</f>
        <v>34.1</v>
      </c>
      <c r="R70" s="29">
        <f>'2011 SA full table (step 1)'!AQ72</f>
        <v>0</v>
      </c>
      <c r="S70" s="29">
        <f>'2011 SA full table (step 1)'!AR72</f>
        <v>0</v>
      </c>
    </row>
    <row r="71" spans="1:19" ht="33" x14ac:dyDescent="0.2">
      <c r="A71" t="s">
        <v>173</v>
      </c>
      <c r="B71" s="77"/>
      <c r="C71" s="28" t="s">
        <v>143</v>
      </c>
      <c r="D71" s="27" t="s">
        <v>77</v>
      </c>
      <c r="E71" s="29">
        <f>SUMIF('2011 SA full table (step 1)'!$E$4:$AK$4,'2011 SA dim2 (step 5)'!E$5,'2011 SA full table (step 1)'!$E73:$AK73)</f>
        <v>0.4</v>
      </c>
      <c r="F71" s="29">
        <f>SUMIF('2011 SA full table (step 1)'!$E$4:$AK$4,'2011 SA dim2 (step 5)'!F$5,'2011 SA full table (step 1)'!$E73:$AK73)</f>
        <v>0.5</v>
      </c>
      <c r="G71" s="29">
        <f>SUMIF('2011 SA full table (step 1)'!$E$4:$AK$4,'2011 SA dim2 (step 5)'!G$5,'2011 SA full table (step 1)'!$E73:$AK73)</f>
        <v>2.100000000000001</v>
      </c>
      <c r="H71" s="29">
        <f>SUMIF('2011 SA full table (step 1)'!$E$4:$AK$4,'2011 SA dim2 (step 5)'!H$5,'2011 SA full table (step 1)'!$E73:$AK73)</f>
        <v>0</v>
      </c>
      <c r="I71" s="29">
        <f>SUMIF('2011 SA full table (step 1)'!$E$4:$AK$4,'2011 SA dim2 (step 5)'!I$5,'2011 SA full table (step 1)'!$E73:$AK73)</f>
        <v>0.4</v>
      </c>
      <c r="J71" s="29">
        <f>SUMIF('2011 SA full table (step 1)'!$E$4:$AK$4,'2011 SA dim2 (step 5)'!J$5,'2011 SA full table (step 1)'!$E73:$AK73)</f>
        <v>0.5</v>
      </c>
      <c r="K71" s="29">
        <f>SUMIF('2011 SA full table (step 1)'!$E$4:$AK$4,'2011 SA dim2 (step 5)'!K$5,'2011 SA full table (step 1)'!$E73:$AK73)</f>
        <v>0.4</v>
      </c>
      <c r="L71" s="29">
        <f>SUMIF('2011 SA full table (step 1)'!$E$4:$AK$4,'2011 SA dim2 (step 5)'!L$5,'2011 SA full table (step 1)'!$E73:$AK73)</f>
        <v>0.4</v>
      </c>
      <c r="M71" s="29">
        <f>SUMIF('2011 SA full table (step 1)'!$E$4:$AK$4,'2011 SA dim2 (step 5)'!M$5,'2011 SA full table (step 1)'!$E73:$AK73)</f>
        <v>0.8</v>
      </c>
      <c r="N71" s="29">
        <f>'2011 SA full table (step 1)'!AM73</f>
        <v>2.5</v>
      </c>
      <c r="O71" s="29">
        <f>'2011 SA full table (step 1)'!AN73</f>
        <v>1.7</v>
      </c>
      <c r="P71" s="29">
        <f>'2011 SA full table (step 1)'!AO73</f>
        <v>0</v>
      </c>
      <c r="Q71" s="29">
        <f>'2011 SA full table (step 1)'!AP73</f>
        <v>6.5</v>
      </c>
      <c r="R71" s="29">
        <f>'2011 SA full table (step 1)'!AQ73</f>
        <v>0</v>
      </c>
      <c r="S71" s="29">
        <f>'2011 SA full table (step 1)'!AR73</f>
        <v>0</v>
      </c>
    </row>
    <row r="72" spans="1:19" ht="66" x14ac:dyDescent="0.2">
      <c r="A72" t="s">
        <v>173</v>
      </c>
      <c r="B72" s="77"/>
      <c r="C72" s="28" t="s">
        <v>144</v>
      </c>
      <c r="D72" s="27" t="s">
        <v>77</v>
      </c>
      <c r="E72" s="29">
        <f>SUMIF('2011 SA full table (step 1)'!$E$4:$AK$4,'2011 SA dim2 (step 5)'!E$5,'2011 SA full table (step 1)'!$E74:$AK74)</f>
        <v>19</v>
      </c>
      <c r="F72" s="29">
        <f>SUMIF('2011 SA full table (step 1)'!$E$4:$AK$4,'2011 SA dim2 (step 5)'!F$5,'2011 SA full table (step 1)'!$E74:$AK74)</f>
        <v>70</v>
      </c>
      <c r="G72" s="29">
        <f>SUMIF('2011 SA full table (step 1)'!$E$4:$AK$4,'2011 SA dim2 (step 5)'!G$5,'2011 SA full table (step 1)'!$E74:$AK74)</f>
        <v>863.39999999999975</v>
      </c>
      <c r="H72" s="29">
        <f>SUMIF('2011 SA full table (step 1)'!$E$4:$AK$4,'2011 SA dim2 (step 5)'!H$5,'2011 SA full table (step 1)'!$E74:$AK74)</f>
        <v>1.9</v>
      </c>
      <c r="I72" s="29">
        <f>SUMIF('2011 SA full table (step 1)'!$E$4:$AK$4,'2011 SA dim2 (step 5)'!I$5,'2011 SA full table (step 1)'!$E74:$AK74)</f>
        <v>44.9</v>
      </c>
      <c r="J72" s="29">
        <f>SUMIF('2011 SA full table (step 1)'!$E$4:$AK$4,'2011 SA dim2 (step 5)'!J$5,'2011 SA full table (step 1)'!$E74:$AK74)</f>
        <v>26.9</v>
      </c>
      <c r="K72" s="29">
        <f>SUMIF('2011 SA full table (step 1)'!$E$4:$AK$4,'2011 SA dim2 (step 5)'!K$5,'2011 SA full table (step 1)'!$E74:$AK74)</f>
        <v>170.89999999999998</v>
      </c>
      <c r="L72" s="29">
        <f>SUMIF('2011 SA full table (step 1)'!$E$4:$AK$4,'2011 SA dim2 (step 5)'!L$5,'2011 SA full table (step 1)'!$E74:$AK74)</f>
        <v>239.9</v>
      </c>
      <c r="M72" s="29">
        <f>SUMIF('2011 SA full table (step 1)'!$E$4:$AK$4,'2011 SA dim2 (step 5)'!M$5,'2011 SA full table (step 1)'!$E74:$AK74)</f>
        <v>66.7</v>
      </c>
      <c r="N72" s="29">
        <f>'2011 SA full table (step 1)'!AM74</f>
        <v>1062.8</v>
      </c>
      <c r="O72" s="29">
        <f>'2011 SA full table (step 1)'!AN74</f>
        <v>5.9</v>
      </c>
      <c r="P72" s="29">
        <f>'2011 SA full table (step 1)'!AO74</f>
        <v>0</v>
      </c>
      <c r="Q72" s="29">
        <f>'2011 SA full table (step 1)'!AP74</f>
        <v>529.1</v>
      </c>
      <c r="R72" s="29">
        <f>'2011 SA full table (step 1)'!AQ74</f>
        <v>0</v>
      </c>
      <c r="S72" s="29">
        <f>'2011 SA full table (step 1)'!AR74</f>
        <v>0</v>
      </c>
    </row>
    <row r="73" spans="1:19" ht="66" x14ac:dyDescent="0.2">
      <c r="A73" t="s">
        <v>173</v>
      </c>
      <c r="B73" s="78"/>
      <c r="C73" s="28" t="s">
        <v>145</v>
      </c>
      <c r="D73" s="27" t="s">
        <v>77</v>
      </c>
      <c r="E73" s="29">
        <f>SUMIF('2011 SA full table (step 1)'!$E$4:$AK$4,'2011 SA dim2 (step 5)'!E$5,'2011 SA full table (step 1)'!$E75:$AK75)</f>
        <v>0</v>
      </c>
      <c r="F73" s="29">
        <f>SUMIF('2011 SA full table (step 1)'!$E$4:$AK$4,'2011 SA dim2 (step 5)'!F$5,'2011 SA full table (step 1)'!$E75:$AK75)</f>
        <v>0</v>
      </c>
      <c r="G73" s="29">
        <f>SUMIF('2011 SA full table (step 1)'!$E$4:$AK$4,'2011 SA dim2 (step 5)'!G$5,'2011 SA full table (step 1)'!$E75:$AK75)</f>
        <v>0</v>
      </c>
      <c r="H73" s="29">
        <f>SUMIF('2011 SA full table (step 1)'!$E$4:$AK$4,'2011 SA dim2 (step 5)'!H$5,'2011 SA full table (step 1)'!$E75:$AK75)</f>
        <v>0</v>
      </c>
      <c r="I73" s="29">
        <f>SUMIF('2011 SA full table (step 1)'!$E$4:$AK$4,'2011 SA dim2 (step 5)'!I$5,'2011 SA full table (step 1)'!$E75:$AK75)</f>
        <v>0</v>
      </c>
      <c r="J73" s="29">
        <f>SUMIF('2011 SA full table (step 1)'!$E$4:$AK$4,'2011 SA dim2 (step 5)'!J$5,'2011 SA full table (step 1)'!$E75:$AK75)</f>
        <v>0</v>
      </c>
      <c r="K73" s="29">
        <f>SUMIF('2011 SA full table (step 1)'!$E$4:$AK$4,'2011 SA dim2 (step 5)'!K$5,'2011 SA full table (step 1)'!$E75:$AK75)</f>
        <v>0</v>
      </c>
      <c r="L73" s="29">
        <f>SUMIF('2011 SA full table (step 1)'!$E$4:$AK$4,'2011 SA dim2 (step 5)'!L$5,'2011 SA full table (step 1)'!$E75:$AK75)</f>
        <v>0</v>
      </c>
      <c r="M73" s="29">
        <f>SUMIF('2011 SA full table (step 1)'!$E$4:$AK$4,'2011 SA dim2 (step 5)'!M$5,'2011 SA full table (step 1)'!$E75:$AK75)</f>
        <v>0</v>
      </c>
      <c r="N73" s="29">
        <f>'2011 SA full table (step 1)'!AM75</f>
        <v>0</v>
      </c>
      <c r="O73" s="29">
        <f>'2011 SA full table (step 1)'!AN75</f>
        <v>0</v>
      </c>
      <c r="P73" s="29">
        <f>'2011 SA full table (step 1)'!AO75</f>
        <v>0</v>
      </c>
      <c r="Q73" s="29">
        <f>'2011 SA full table (step 1)'!AP75</f>
        <v>0</v>
      </c>
      <c r="R73" s="29">
        <f>'2011 SA full table (step 1)'!AQ75</f>
        <v>0</v>
      </c>
      <c r="S73" s="29">
        <f>'2011 SA full table (step 1)'!AR75</f>
        <v>0</v>
      </c>
    </row>
    <row r="74" spans="1:19" ht="88" x14ac:dyDescent="0.2">
      <c r="B74" s="43" t="s">
        <v>153</v>
      </c>
      <c r="C74" s="28" t="s">
        <v>146</v>
      </c>
      <c r="D74" s="27" t="s">
        <v>77</v>
      </c>
      <c r="E74" s="29">
        <f>SUMIF('2011 SA full table (step 1)'!$E$4:$AK$4,'2011 SA dim2 (step 5)'!E$5,'2011 SA full table (step 1)'!$E76:$AK76)</f>
        <v>360.2</v>
      </c>
      <c r="F74" s="29">
        <f>SUMIF('2011 SA full table (step 1)'!$E$4:$AK$4,'2011 SA dim2 (step 5)'!F$5,'2011 SA full table (step 1)'!$E76:$AK76)</f>
        <v>448.4</v>
      </c>
      <c r="G74" s="29">
        <f>SUMIF('2011 SA full table (step 1)'!$E$4:$AK$4,'2011 SA dim2 (step 5)'!G$5,'2011 SA full table (step 1)'!$E76:$AK76)</f>
        <v>3705.2999999999993</v>
      </c>
      <c r="H74" s="29">
        <f>SUMIF('2011 SA full table (step 1)'!$E$4:$AK$4,'2011 SA dim2 (step 5)'!H$5,'2011 SA full table (step 1)'!$E76:$AK76)</f>
        <v>75.2</v>
      </c>
      <c r="I74" s="29">
        <f>SUMIF('2011 SA full table (step 1)'!$E$4:$AK$4,'2011 SA dim2 (step 5)'!I$5,'2011 SA full table (step 1)'!$E76:$AK76)</f>
        <v>551.5</v>
      </c>
      <c r="J74" s="29">
        <f>SUMIF('2011 SA full table (step 1)'!$E$4:$AK$4,'2011 SA dim2 (step 5)'!J$5,'2011 SA full table (step 1)'!$E76:$AK76)</f>
        <v>861</v>
      </c>
      <c r="K74" s="29">
        <f>SUMIF('2011 SA full table (step 1)'!$E$4:$AK$4,'2011 SA dim2 (step 5)'!K$5,'2011 SA full table (step 1)'!$E76:$AK76)</f>
        <v>1652.6999999999998</v>
      </c>
      <c r="L74" s="29">
        <f>SUMIF('2011 SA full table (step 1)'!$E$4:$AK$4,'2011 SA dim2 (step 5)'!L$5,'2011 SA full table (step 1)'!$E76:$AK76)</f>
        <v>489.29999999999995</v>
      </c>
      <c r="M74" s="29">
        <f>SUMIF('2011 SA full table (step 1)'!$E$4:$AK$4,'2011 SA dim2 (step 5)'!M$5,'2011 SA full table (step 1)'!$E76:$AK76)</f>
        <v>2286.1</v>
      </c>
      <c r="N74" s="29">
        <f>'2011 SA full table (step 1)'!AM76</f>
        <v>29814.6</v>
      </c>
      <c r="O74" s="29">
        <f>'2011 SA full table (step 1)'!AN76</f>
        <v>940.8</v>
      </c>
      <c r="P74" s="29">
        <f>'2011 SA full table (step 1)'!AO76</f>
        <v>0</v>
      </c>
      <c r="Q74" s="29">
        <f>'2011 SA full table (step 1)'!AP76</f>
        <v>0</v>
      </c>
      <c r="R74" s="29">
        <f>'2011 SA full table (step 1)'!AQ76</f>
        <v>665.1</v>
      </c>
      <c r="S74" s="29">
        <f>'2011 SA full table (step 1)'!AR76</f>
        <v>0</v>
      </c>
    </row>
    <row r="75" spans="1:19" ht="88" x14ac:dyDescent="0.2">
      <c r="B75" s="33"/>
      <c r="C75" s="28" t="s">
        <v>147</v>
      </c>
      <c r="D75" s="27" t="s">
        <v>77</v>
      </c>
      <c r="E75" s="29">
        <f>SUMIF('2011 SA full table (step 1)'!$E$4:$AK$4,'2011 SA dim2 (step 5)'!E$5,'2011 SA full table (step 1)'!$E77:$AK77)</f>
        <v>13491</v>
      </c>
      <c r="F75" s="29">
        <f>SUMIF('2011 SA full table (step 1)'!$E$4:$AK$4,'2011 SA dim2 (step 5)'!F$5,'2011 SA full table (step 1)'!$E77:$AK77)</f>
        <v>23740.5</v>
      </c>
      <c r="G75" s="29">
        <f>SUMIF('2011 SA full table (step 1)'!$E$4:$AK$4,'2011 SA dim2 (step 5)'!G$5,'2011 SA full table (step 1)'!$E77:$AK77)</f>
        <v>158913.70000000001</v>
      </c>
      <c r="H75" s="29">
        <f>SUMIF('2011 SA full table (step 1)'!$E$4:$AK$4,'2011 SA dim2 (step 5)'!H$5,'2011 SA full table (step 1)'!$E77:$AK77)</f>
        <v>9702.7000000000007</v>
      </c>
      <c r="I75" s="29">
        <f>SUMIF('2011 SA full table (step 1)'!$E$4:$AK$4,'2011 SA dim2 (step 5)'!I$5,'2011 SA full table (step 1)'!$E77:$AK77)</f>
        <v>32365.9</v>
      </c>
      <c r="J75" s="29">
        <f>SUMIF('2011 SA full table (step 1)'!$E$4:$AK$4,'2011 SA dim2 (step 5)'!J$5,'2011 SA full table (step 1)'!$E77:$AK77)</f>
        <v>39625.4</v>
      </c>
      <c r="K75" s="29">
        <f>SUMIF('2011 SA full table (step 1)'!$E$4:$AK$4,'2011 SA dim2 (step 5)'!K$5,'2011 SA full table (step 1)'!$E77:$AK77)</f>
        <v>35762.100000000006</v>
      </c>
      <c r="L75" s="29">
        <f>SUMIF('2011 SA full table (step 1)'!$E$4:$AK$4,'2011 SA dim2 (step 5)'!L$5,'2011 SA full table (step 1)'!$E77:$AK77)</f>
        <v>65543.799999999988</v>
      </c>
      <c r="M75" s="29">
        <f>SUMIF('2011 SA full table (step 1)'!$E$4:$AK$4,'2011 SA dim2 (step 5)'!M$5,'2011 SA full table (step 1)'!$E77:$AK77)</f>
        <v>48864.3</v>
      </c>
      <c r="N75" s="29">
        <f>'2011 SA full table (step 1)'!AM77</f>
        <v>320607.2</v>
      </c>
      <c r="O75" s="29">
        <f>'2011 SA full table (step 1)'!AN77</f>
        <v>75795.600000000006</v>
      </c>
      <c r="P75" s="29">
        <f>'2011 SA full table (step 1)'!AO77</f>
        <v>-180</v>
      </c>
      <c r="Q75" s="29">
        <f>'2011 SA full table (step 1)'!AP77</f>
        <v>5925.2</v>
      </c>
      <c r="R75" s="29">
        <f>'2011 SA full table (step 1)'!AQ77</f>
        <v>10073.5</v>
      </c>
      <c r="S75" s="29">
        <f>'2011 SA full table (step 1)'!AR77</f>
        <v>113542.1</v>
      </c>
    </row>
  </sheetData>
  <mergeCells count="12">
    <mergeCell ref="N4:S4"/>
    <mergeCell ref="C4:D4"/>
    <mergeCell ref="E4:M4"/>
    <mergeCell ref="C5:D5"/>
    <mergeCell ref="B7:B39"/>
    <mergeCell ref="B40:B73"/>
    <mergeCell ref="C1:D1"/>
    <mergeCell ref="E1:M1"/>
    <mergeCell ref="C2:D2"/>
    <mergeCell ref="E2:M2"/>
    <mergeCell ref="C3:D3"/>
    <mergeCell ref="E3:M3"/>
  </mergeCells>
  <hyperlinks>
    <hyperlink ref="E1" r:id="rId1" display="http://stats.oecd.org/OECDStat_Metadata/ShowMetadata.ashx?Dataset=IOTS&amp;Coords=[VAR].[DOMIMP]&amp;ShowOnWeb=true&amp;Lang=en"/>
  </hyperlinks>
  <pageMargins left="0.7" right="0.7" top="0.75" bottom="0.75" header="0.3" footer="0.3"/>
  <pageSetup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9"/>
  <sheetViews>
    <sheetView zoomScale="133" zoomScaleNormal="80" zoomScalePageLayoutView="80" workbookViewId="0">
      <selection activeCell="F9" sqref="F9"/>
    </sheetView>
  </sheetViews>
  <sheetFormatPr baseColWidth="10" defaultColWidth="8.83203125" defaultRowHeight="15" x14ac:dyDescent="0.2"/>
  <cols>
    <col min="1" max="1" width="11.5" customWidth="1"/>
    <col min="2" max="2" width="12.1640625" customWidth="1"/>
  </cols>
  <sheetData>
    <row r="1" spans="1:19" x14ac:dyDescent="0.2">
      <c r="A1" s="36"/>
      <c r="B1" s="100" t="s">
        <v>31</v>
      </c>
      <c r="C1" s="101"/>
      <c r="D1" s="102" t="s">
        <v>32</v>
      </c>
      <c r="E1" s="103"/>
      <c r="F1" s="103"/>
      <c r="G1" s="103"/>
      <c r="H1" s="103"/>
      <c r="I1" s="103"/>
      <c r="J1" s="103"/>
      <c r="K1" s="103"/>
      <c r="L1" s="103"/>
    </row>
    <row r="2" spans="1:19" x14ac:dyDescent="0.2">
      <c r="A2" s="37"/>
      <c r="B2" s="92" t="s">
        <v>33</v>
      </c>
      <c r="C2" s="93"/>
      <c r="D2" s="81" t="s">
        <v>34</v>
      </c>
      <c r="E2" s="82"/>
      <c r="F2" s="82"/>
      <c r="G2" s="82"/>
      <c r="H2" s="82"/>
      <c r="I2" s="82"/>
      <c r="J2" s="82"/>
      <c r="K2" s="82"/>
      <c r="L2" s="82"/>
    </row>
    <row r="3" spans="1:19" x14ac:dyDescent="0.2">
      <c r="A3" s="37"/>
      <c r="B3" s="89"/>
      <c r="C3" s="90"/>
      <c r="D3" s="89" t="s">
        <v>150</v>
      </c>
      <c r="E3" s="90"/>
      <c r="F3" s="90"/>
      <c r="G3" s="90"/>
      <c r="H3" s="90"/>
      <c r="I3" s="90"/>
      <c r="J3" s="90"/>
      <c r="K3" s="90"/>
      <c r="L3" s="90"/>
      <c r="M3" s="83" t="s">
        <v>149</v>
      </c>
      <c r="N3" s="83"/>
      <c r="O3" s="83"/>
      <c r="P3" s="83"/>
      <c r="Q3" s="83"/>
      <c r="R3" s="84"/>
    </row>
    <row r="4" spans="1:19" ht="66" x14ac:dyDescent="0.2">
      <c r="A4" s="37"/>
      <c r="B4" s="79" t="s">
        <v>35</v>
      </c>
      <c r="C4" s="80"/>
      <c r="D4" s="25" t="s">
        <v>1</v>
      </c>
      <c r="E4" s="25" t="s">
        <v>166</v>
      </c>
      <c r="F4" s="25" t="s">
        <v>2</v>
      </c>
      <c r="G4" s="25" t="s">
        <v>167</v>
      </c>
      <c r="H4" s="25" t="s">
        <v>168</v>
      </c>
      <c r="I4" s="25" t="s">
        <v>169</v>
      </c>
      <c r="J4" s="25" t="s">
        <v>170</v>
      </c>
      <c r="K4" s="25" t="s">
        <v>171</v>
      </c>
      <c r="L4" s="25" t="s">
        <v>172</v>
      </c>
      <c r="M4" s="32" t="s">
        <v>70</v>
      </c>
      <c r="N4" s="31" t="s">
        <v>71</v>
      </c>
      <c r="O4" s="31" t="s">
        <v>72</v>
      </c>
      <c r="P4" s="31" t="s">
        <v>73</v>
      </c>
      <c r="Q4" s="31" t="s">
        <v>74</v>
      </c>
      <c r="R4" s="31" t="s">
        <v>75</v>
      </c>
      <c r="S4" s="25" t="s">
        <v>148</v>
      </c>
    </row>
    <row r="5" spans="1:19" ht="23" x14ac:dyDescent="0.2">
      <c r="A5" s="37"/>
      <c r="B5" s="26" t="s">
        <v>76</v>
      </c>
      <c r="C5" s="27" t="s">
        <v>77</v>
      </c>
      <c r="D5" s="27" t="s">
        <v>77</v>
      </c>
      <c r="E5" s="27" t="s">
        <v>77</v>
      </c>
      <c r="F5" s="27" t="s">
        <v>77</v>
      </c>
      <c r="G5" s="27" t="s">
        <v>77</v>
      </c>
      <c r="H5" s="27" t="s">
        <v>77</v>
      </c>
      <c r="I5" s="27" t="s">
        <v>77</v>
      </c>
      <c r="J5" s="27" t="s">
        <v>77</v>
      </c>
      <c r="K5" s="27" t="s">
        <v>77</v>
      </c>
      <c r="L5" s="27" t="s">
        <v>77</v>
      </c>
      <c r="M5" s="35" t="s">
        <v>77</v>
      </c>
      <c r="N5" s="27" t="s">
        <v>77</v>
      </c>
      <c r="O5" s="27" t="s">
        <v>77</v>
      </c>
      <c r="P5" s="27" t="s">
        <v>77</v>
      </c>
      <c r="Q5" s="27" t="s">
        <v>77</v>
      </c>
      <c r="R5" s="27" t="s">
        <v>77</v>
      </c>
      <c r="S5" s="27" t="s">
        <v>77</v>
      </c>
    </row>
    <row r="6" spans="1:19" x14ac:dyDescent="0.2">
      <c r="A6" s="98" t="s">
        <v>151</v>
      </c>
      <c r="B6" s="28" t="s">
        <v>1</v>
      </c>
      <c r="C6" s="27" t="s">
        <v>77</v>
      </c>
      <c r="D6" s="29">
        <f>SUMIF('2011 SA dim2 (step 5)'!$A$7:$A$73,'2011 SA IO table_small (step 6)'!$B6,'2011 SA dim2 (step 5)'!E$7:E$73)</f>
        <v>422.9</v>
      </c>
      <c r="E6" s="29">
        <f>SUMIF('2011 SA dim2 (step 5)'!$A$7:$A$73,'2011 SA IO table_small (step 6)'!$B6,'2011 SA dim2 (step 5)'!F$7:F$73)</f>
        <v>3.5</v>
      </c>
      <c r="F6" s="29">
        <f>SUMIF('2011 SA dim2 (step 5)'!$A$7:$A$73,'2011 SA IO table_small (step 6)'!$B6,'2011 SA dim2 (step 5)'!G$7:G$73)</f>
        <v>11077.199999999997</v>
      </c>
      <c r="G6" s="29">
        <f>SUMIF('2011 SA dim2 (step 5)'!$A$7:$A$73,'2011 SA IO table_small (step 6)'!$B6,'2011 SA dim2 (step 5)'!H$7:H$73)</f>
        <v>1.2</v>
      </c>
      <c r="H6" s="29">
        <f>SUMIF('2011 SA dim2 (step 5)'!$A$7:$A$73,'2011 SA IO table_small (step 6)'!$B6,'2011 SA dim2 (step 5)'!I$7:I$73)</f>
        <v>0.9</v>
      </c>
      <c r="I6" s="29">
        <f>SUMIF('2011 SA dim2 (step 5)'!$A$7:$A$73,'2011 SA IO table_small (step 6)'!$B6,'2011 SA dim2 (step 5)'!J$7:J$73)</f>
        <v>39.799999999999997</v>
      </c>
      <c r="J6" s="29">
        <f>SUMIF('2011 SA dim2 (step 5)'!$A$7:$A$73,'2011 SA IO table_small (step 6)'!$B6,'2011 SA dim2 (step 5)'!K$7:K$73)</f>
        <v>1.2999999999999998</v>
      </c>
      <c r="K6" s="29">
        <f>SUMIF('2011 SA dim2 (step 5)'!$A$7:$A$73,'2011 SA IO table_small (step 6)'!$B6,'2011 SA dim2 (step 5)'!L$7:L$73)</f>
        <v>18.8</v>
      </c>
      <c r="L6" s="29">
        <f>SUMIF('2011 SA dim2 (step 5)'!$A$7:$A$73,'2011 SA IO table_small (step 6)'!$B6,'2011 SA dim2 (step 5)'!M$7:M$73)</f>
        <v>345.90000000000003</v>
      </c>
      <c r="M6" s="29">
        <f>SUMIF('2011 SA dim2 (step 5)'!$A$7:$A$73,'2011 SA IO table_small (step 6)'!$B6,'2011 SA dim2 (step 5)'!N$7:N$73)</f>
        <v>8260.4</v>
      </c>
      <c r="N6" s="29">
        <f>SUMIF('2011 SA dim2 (step 5)'!$A$7:$A$73,'2011 SA IO table_small (step 6)'!$B6,'2011 SA dim2 (step 5)'!O$7:O$73)</f>
        <v>0</v>
      </c>
      <c r="O6" s="29">
        <f>SUMIF('2011 SA dim2 (step 5)'!$A$7:$A$73,'2011 SA IO table_small (step 6)'!$B6,'2011 SA dim2 (step 5)'!P$7:P$73)</f>
        <v>-12.1</v>
      </c>
      <c r="P6" s="29">
        <f>SUMIF('2011 SA dim2 (step 5)'!$A$7:$A$73,'2011 SA IO table_small (step 6)'!$B6,'2011 SA dim2 (step 5)'!Q$7:Q$73)</f>
        <v>0</v>
      </c>
      <c r="Q6" s="29">
        <f>SUMIF('2011 SA dim2 (step 5)'!$A$7:$A$73,'2011 SA IO table_small (step 6)'!$B6,'2011 SA dim2 (step 5)'!R$7:R$73)</f>
        <v>0</v>
      </c>
      <c r="R6" s="29">
        <f>SUMIF('2011 SA dim2 (step 5)'!$A$7:$A$73,'2011 SA IO table_small (step 6)'!$B6,'2011 SA dim2 (step 5)'!S$7:S$73)</f>
        <v>2470.1999999999998</v>
      </c>
      <c r="S6" s="29">
        <f t="shared" ref="S6:S14" si="0">SUM(D6:R6)</f>
        <v>22629.999999999996</v>
      </c>
    </row>
    <row r="7" spans="1:19" x14ac:dyDescent="0.2">
      <c r="A7" s="99"/>
      <c r="B7" s="28" t="s">
        <v>166</v>
      </c>
      <c r="C7" s="27" t="s">
        <v>77</v>
      </c>
      <c r="D7" s="29">
        <f>SUMIF('2011 SA dim2 (step 5)'!$A$7:$A$73,'2011 SA IO table_small (step 6)'!$B7,'2011 SA dim2 (step 5)'!E$7:E$73)</f>
        <v>144.1</v>
      </c>
      <c r="E7" s="29">
        <f>SUMIF('2011 SA dim2 (step 5)'!$A$7:$A$73,'2011 SA IO table_small (step 6)'!$B7,'2011 SA dim2 (step 5)'!F$7:F$73)</f>
        <v>718.3</v>
      </c>
      <c r="F7" s="29">
        <f>SUMIF('2011 SA dim2 (step 5)'!$A$7:$A$73,'2011 SA IO table_small (step 6)'!$B7,'2011 SA dim2 (step 5)'!G$7:G$73)</f>
        <v>19665.7</v>
      </c>
      <c r="G7" s="29">
        <f>SUMIF('2011 SA dim2 (step 5)'!$A$7:$A$73,'2011 SA IO table_small (step 6)'!$B7,'2011 SA dim2 (step 5)'!H$7:H$73)</f>
        <v>2405</v>
      </c>
      <c r="H7" s="29">
        <f>SUMIF('2011 SA dim2 (step 5)'!$A$7:$A$73,'2011 SA IO table_small (step 6)'!$B7,'2011 SA dim2 (step 5)'!I$7:I$73)</f>
        <v>1423.5</v>
      </c>
      <c r="I7" s="29">
        <f>SUMIF('2011 SA dim2 (step 5)'!$A$7:$A$73,'2011 SA IO table_small (step 6)'!$B7,'2011 SA dim2 (step 5)'!J$7:J$73)</f>
        <v>7.8</v>
      </c>
      <c r="J7" s="29">
        <f>SUMIF('2011 SA dim2 (step 5)'!$A$7:$A$73,'2011 SA IO table_small (step 6)'!$B7,'2011 SA dim2 (step 5)'!K$7:K$73)</f>
        <v>227</v>
      </c>
      <c r="K7" s="29">
        <f>SUMIF('2011 SA dim2 (step 5)'!$A$7:$A$73,'2011 SA IO table_small (step 6)'!$B7,'2011 SA dim2 (step 5)'!L$7:L$73)</f>
        <v>0.3</v>
      </c>
      <c r="L7" s="29">
        <f>SUMIF('2011 SA dim2 (step 5)'!$A$7:$A$73,'2011 SA IO table_small (step 6)'!$B7,'2011 SA dim2 (step 5)'!M$7:M$73)</f>
        <v>605</v>
      </c>
      <c r="M7" s="29">
        <f>SUMIF('2011 SA dim2 (step 5)'!$A$7:$A$73,'2011 SA IO table_small (step 6)'!$B7,'2011 SA dim2 (step 5)'!N$7:N$73)</f>
        <v>170.8</v>
      </c>
      <c r="N7" s="29">
        <f>SUMIF('2011 SA dim2 (step 5)'!$A$7:$A$73,'2011 SA IO table_small (step 6)'!$B7,'2011 SA dim2 (step 5)'!O$7:O$73)</f>
        <v>0</v>
      </c>
      <c r="O7" s="29">
        <f>SUMIF('2011 SA dim2 (step 5)'!$A$7:$A$73,'2011 SA IO table_small (step 6)'!$B7,'2011 SA dim2 (step 5)'!P$7:P$73)</f>
        <v>-35.799999999999997</v>
      </c>
      <c r="P7" s="29">
        <f>SUMIF('2011 SA dim2 (step 5)'!$A$7:$A$73,'2011 SA IO table_small (step 6)'!$B7,'2011 SA dim2 (step 5)'!Q$7:Q$73)</f>
        <v>0</v>
      </c>
      <c r="Q7" s="29">
        <f>SUMIF('2011 SA dim2 (step 5)'!$A$7:$A$73,'2011 SA IO table_small (step 6)'!$B7,'2011 SA dim2 (step 5)'!R$7:R$73)</f>
        <v>0</v>
      </c>
      <c r="R7" s="29">
        <f>SUMIF('2011 SA dim2 (step 5)'!$A$7:$A$73,'2011 SA IO table_small (step 6)'!$B7,'2011 SA dim2 (step 5)'!S$7:S$73)</f>
        <v>33372.9</v>
      </c>
      <c r="S7" s="29">
        <f t="shared" si="0"/>
        <v>58704.600000000006</v>
      </c>
    </row>
    <row r="8" spans="1:19" x14ac:dyDescent="0.2">
      <c r="A8" s="99"/>
      <c r="B8" s="28" t="s">
        <v>2</v>
      </c>
      <c r="C8" s="27" t="s">
        <v>77</v>
      </c>
      <c r="D8" s="29">
        <f>SUMIF('2011 SA dim2 (step 5)'!$A$7:$A$73,'2011 SA IO table_small (step 6)'!$B8,'2011 SA dim2 (step 5)'!E$7:E$73)</f>
        <v>3988.4999999999991</v>
      </c>
      <c r="E8" s="29">
        <f>SUMIF('2011 SA dim2 (step 5)'!$A$7:$A$73,'2011 SA IO table_small (step 6)'!$B8,'2011 SA dim2 (step 5)'!F$7:F$73)</f>
        <v>3593.7000000000007</v>
      </c>
      <c r="F8" s="29">
        <f>SUMIF('2011 SA dim2 (step 5)'!$A$7:$A$73,'2011 SA IO table_small (step 6)'!$B8,'2011 SA dim2 (step 5)'!G$7:G$73)</f>
        <v>34170.80000000001</v>
      </c>
      <c r="G8" s="29">
        <f>SUMIF('2011 SA dim2 (step 5)'!$A$7:$A$73,'2011 SA IO table_small (step 6)'!$B8,'2011 SA dim2 (step 5)'!H$7:H$73)</f>
        <v>337.30000000000007</v>
      </c>
      <c r="H8" s="29">
        <f>SUMIF('2011 SA dim2 (step 5)'!$A$7:$A$73,'2011 SA IO table_small (step 6)'!$B8,'2011 SA dim2 (step 5)'!I$7:I$73)</f>
        <v>9565</v>
      </c>
      <c r="I8" s="29">
        <f>SUMIF('2011 SA dim2 (step 5)'!$A$7:$A$73,'2011 SA IO table_small (step 6)'!$B8,'2011 SA dim2 (step 5)'!J$7:J$73)</f>
        <v>8316.5</v>
      </c>
      <c r="J8" s="29">
        <f>SUMIF('2011 SA dim2 (step 5)'!$A$7:$A$73,'2011 SA IO table_small (step 6)'!$B8,'2011 SA dim2 (step 5)'!K$7:K$73)</f>
        <v>5490.1999999999989</v>
      </c>
      <c r="K8" s="29">
        <f>SUMIF('2011 SA dim2 (step 5)'!$A$7:$A$73,'2011 SA IO table_small (step 6)'!$B8,'2011 SA dim2 (step 5)'!L$7:L$73)</f>
        <v>5661.9000000000015</v>
      </c>
      <c r="L8" s="29">
        <f>SUMIF('2011 SA dim2 (step 5)'!$A$7:$A$73,'2011 SA IO table_small (step 6)'!$B8,'2011 SA dim2 (step 5)'!M$7:M$73)</f>
        <v>7246.5999999999995</v>
      </c>
      <c r="M8" s="29">
        <f>SUMIF('2011 SA dim2 (step 5)'!$A$7:$A$73,'2011 SA IO table_small (step 6)'!$B8,'2011 SA dim2 (step 5)'!N$7:N$73)</f>
        <v>59966.400000000001</v>
      </c>
      <c r="N8" s="29">
        <f>SUMIF('2011 SA dim2 (step 5)'!$A$7:$A$73,'2011 SA IO table_small (step 6)'!$B8,'2011 SA dim2 (step 5)'!O$7:O$73)</f>
        <v>10731.6</v>
      </c>
      <c r="O8" s="29">
        <f>SUMIF('2011 SA dim2 (step 5)'!$A$7:$A$73,'2011 SA IO table_small (step 6)'!$B8,'2011 SA dim2 (step 5)'!P$7:P$73)</f>
        <v>-95.9</v>
      </c>
      <c r="P8" s="29">
        <f>SUMIF('2011 SA dim2 (step 5)'!$A$7:$A$73,'2011 SA IO table_small (step 6)'!$B8,'2011 SA dim2 (step 5)'!Q$7:Q$73)</f>
        <v>0</v>
      </c>
      <c r="Q8" s="29">
        <f>SUMIF('2011 SA dim2 (step 5)'!$A$7:$A$73,'2011 SA IO table_small (step 6)'!$B8,'2011 SA dim2 (step 5)'!R$7:R$73)</f>
        <v>1479.1999999999998</v>
      </c>
      <c r="R8" s="29">
        <f>SUMIF('2011 SA dim2 (step 5)'!$A$7:$A$73,'2011 SA IO table_small (step 6)'!$B8,'2011 SA dim2 (step 5)'!S$7:S$73)</f>
        <v>56518.700000000004</v>
      </c>
      <c r="S8" s="29">
        <f t="shared" si="0"/>
        <v>206970.50000000006</v>
      </c>
    </row>
    <row r="9" spans="1:19" x14ac:dyDescent="0.2">
      <c r="A9" s="99"/>
      <c r="B9" s="28" t="s">
        <v>167</v>
      </c>
      <c r="C9" s="27" t="s">
        <v>77</v>
      </c>
      <c r="D9" s="29">
        <f>SUMIF('2011 SA dim2 (step 5)'!$A$7:$A$73,'2011 SA IO table_small (step 6)'!$B9,'2011 SA dim2 (step 5)'!E$7:E$73)</f>
        <v>327.3</v>
      </c>
      <c r="E9" s="29">
        <f>SUMIF('2011 SA dim2 (step 5)'!$A$7:$A$73,'2011 SA IO table_small (step 6)'!$B9,'2011 SA dim2 (step 5)'!F$7:F$73)</f>
        <v>1918.8</v>
      </c>
      <c r="F9" s="29">
        <f>SUMIF('2011 SA dim2 (step 5)'!$A$7:$A$73,'2011 SA IO table_small (step 6)'!$B9,'2011 SA dim2 (step 5)'!G$7:G$73)</f>
        <v>4048.6000000000004</v>
      </c>
      <c r="G9" s="29">
        <f>SUMIF('2011 SA dim2 (step 5)'!$A$7:$A$73,'2011 SA IO table_small (step 6)'!$B9,'2011 SA dim2 (step 5)'!H$7:H$73)</f>
        <v>2406.1</v>
      </c>
      <c r="H9" s="29">
        <f>SUMIF('2011 SA dim2 (step 5)'!$A$7:$A$73,'2011 SA IO table_small (step 6)'!$B9,'2011 SA dim2 (step 5)'!I$7:I$73)</f>
        <v>167.1</v>
      </c>
      <c r="I9" s="29">
        <f>SUMIF('2011 SA dim2 (step 5)'!$A$7:$A$73,'2011 SA IO table_small (step 6)'!$B9,'2011 SA dim2 (step 5)'!J$7:J$73)</f>
        <v>1106.3</v>
      </c>
      <c r="J9" s="29">
        <f>SUMIF('2011 SA dim2 (step 5)'!$A$7:$A$73,'2011 SA IO table_small (step 6)'!$B9,'2011 SA dim2 (step 5)'!K$7:K$73)</f>
        <v>598.1</v>
      </c>
      <c r="K9" s="29">
        <f>SUMIF('2011 SA dim2 (step 5)'!$A$7:$A$73,'2011 SA IO table_small (step 6)'!$B9,'2011 SA dim2 (step 5)'!L$7:L$73)</f>
        <v>2398.1999999999998</v>
      </c>
      <c r="L9" s="29">
        <f>SUMIF('2011 SA dim2 (step 5)'!$A$7:$A$73,'2011 SA IO table_small (step 6)'!$B9,'2011 SA dim2 (step 5)'!M$7:M$73)</f>
        <v>876.80000000000007</v>
      </c>
      <c r="M9" s="29">
        <f>SUMIF('2011 SA dim2 (step 5)'!$A$7:$A$73,'2011 SA IO table_small (step 6)'!$B9,'2011 SA dim2 (step 5)'!N$7:N$73)</f>
        <v>7255.1</v>
      </c>
      <c r="N9" s="29">
        <f>SUMIF('2011 SA dim2 (step 5)'!$A$7:$A$73,'2011 SA IO table_small (step 6)'!$B9,'2011 SA dim2 (step 5)'!O$7:O$73)</f>
        <v>0</v>
      </c>
      <c r="O9" s="29">
        <f>SUMIF('2011 SA dim2 (step 5)'!$A$7:$A$73,'2011 SA IO table_small (step 6)'!$B9,'2011 SA dim2 (step 5)'!P$7:P$73)</f>
        <v>-1.4</v>
      </c>
      <c r="P9" s="29">
        <f>SUMIF('2011 SA dim2 (step 5)'!$A$7:$A$73,'2011 SA IO table_small (step 6)'!$B9,'2011 SA dim2 (step 5)'!Q$7:Q$73)</f>
        <v>0</v>
      </c>
      <c r="Q9" s="29">
        <f>SUMIF('2011 SA dim2 (step 5)'!$A$7:$A$73,'2011 SA IO table_small (step 6)'!$B9,'2011 SA dim2 (step 5)'!R$7:R$73)</f>
        <v>0</v>
      </c>
      <c r="R9" s="29">
        <f>SUMIF('2011 SA dim2 (step 5)'!$A$7:$A$73,'2011 SA IO table_small (step 6)'!$B9,'2011 SA dim2 (step 5)'!S$7:S$73)</f>
        <v>164.1</v>
      </c>
      <c r="S9" s="29">
        <f t="shared" si="0"/>
        <v>21265.1</v>
      </c>
    </row>
    <row r="10" spans="1:19" x14ac:dyDescent="0.2">
      <c r="A10" s="99"/>
      <c r="B10" s="28" t="s">
        <v>168</v>
      </c>
      <c r="C10" s="27" t="s">
        <v>77</v>
      </c>
      <c r="D10" s="29">
        <f>SUMIF('2011 SA dim2 (step 5)'!$A$7:$A$73,'2011 SA IO table_small (step 6)'!$B10,'2011 SA dim2 (step 5)'!E$7:E$73)</f>
        <v>31.4</v>
      </c>
      <c r="E10" s="29">
        <f>SUMIF('2011 SA dim2 (step 5)'!$A$7:$A$73,'2011 SA IO table_small (step 6)'!$B10,'2011 SA dim2 (step 5)'!F$7:F$73)</f>
        <v>398.4</v>
      </c>
      <c r="F10" s="29">
        <f>SUMIF('2011 SA dim2 (step 5)'!$A$7:$A$73,'2011 SA IO table_small (step 6)'!$B10,'2011 SA dim2 (step 5)'!G$7:G$73)</f>
        <v>1184.1000000000001</v>
      </c>
      <c r="G10" s="29">
        <f>SUMIF('2011 SA dim2 (step 5)'!$A$7:$A$73,'2011 SA IO table_small (step 6)'!$B10,'2011 SA dim2 (step 5)'!H$7:H$73)</f>
        <v>31.7</v>
      </c>
      <c r="H10" s="29">
        <f>SUMIF('2011 SA dim2 (step 5)'!$A$7:$A$73,'2011 SA IO table_small (step 6)'!$B10,'2011 SA dim2 (step 5)'!I$7:I$73)</f>
        <v>2644.8</v>
      </c>
      <c r="I10" s="29">
        <f>SUMIF('2011 SA dim2 (step 5)'!$A$7:$A$73,'2011 SA IO table_small (step 6)'!$B10,'2011 SA dim2 (step 5)'!J$7:J$73)</f>
        <v>138.1</v>
      </c>
      <c r="J10" s="29">
        <f>SUMIF('2011 SA dim2 (step 5)'!$A$7:$A$73,'2011 SA IO table_small (step 6)'!$B10,'2011 SA dim2 (step 5)'!K$7:K$73)</f>
        <v>1855.1</v>
      </c>
      <c r="K10" s="29">
        <f>SUMIF('2011 SA dim2 (step 5)'!$A$7:$A$73,'2011 SA IO table_small (step 6)'!$B10,'2011 SA dim2 (step 5)'!L$7:L$73)</f>
        <v>1545.8000000000002</v>
      </c>
      <c r="L10" s="29">
        <f>SUMIF('2011 SA dim2 (step 5)'!$A$7:$A$73,'2011 SA IO table_small (step 6)'!$B10,'2011 SA dim2 (step 5)'!M$7:M$73)</f>
        <v>495.4</v>
      </c>
      <c r="M10" s="29">
        <f>SUMIF('2011 SA dim2 (step 5)'!$A$7:$A$73,'2011 SA IO table_small (step 6)'!$B10,'2011 SA dim2 (step 5)'!N$7:N$73)</f>
        <v>1319.3</v>
      </c>
      <c r="N10" s="29">
        <f>SUMIF('2011 SA dim2 (step 5)'!$A$7:$A$73,'2011 SA IO table_small (step 6)'!$B10,'2011 SA dim2 (step 5)'!O$7:O$73)</f>
        <v>36407.699999999997</v>
      </c>
      <c r="O10" s="29">
        <f>SUMIF('2011 SA dim2 (step 5)'!$A$7:$A$73,'2011 SA IO table_small (step 6)'!$B10,'2011 SA dim2 (step 5)'!P$7:P$73)</f>
        <v>-4.9000000000000004</v>
      </c>
      <c r="P10" s="29">
        <f>SUMIF('2011 SA dim2 (step 5)'!$A$7:$A$73,'2011 SA IO table_small (step 6)'!$B10,'2011 SA dim2 (step 5)'!Q$7:Q$73)</f>
        <v>0</v>
      </c>
      <c r="Q10" s="29">
        <f>SUMIF('2011 SA dim2 (step 5)'!$A$7:$A$73,'2011 SA IO table_small (step 6)'!$B10,'2011 SA dim2 (step 5)'!R$7:R$73)</f>
        <v>0</v>
      </c>
      <c r="R10" s="29">
        <f>SUMIF('2011 SA dim2 (step 5)'!$A$7:$A$73,'2011 SA IO table_small (step 6)'!$B10,'2011 SA dim2 (step 5)'!S$7:S$73)</f>
        <v>42.1</v>
      </c>
      <c r="S10" s="29">
        <f t="shared" si="0"/>
        <v>46088.999999999993</v>
      </c>
    </row>
    <row r="11" spans="1:19" x14ac:dyDescent="0.2">
      <c r="A11" s="99"/>
      <c r="B11" s="28" t="s">
        <v>169</v>
      </c>
      <c r="C11" s="27" t="s">
        <v>77</v>
      </c>
      <c r="D11" s="29">
        <f>SUMIF('2011 SA dim2 (step 5)'!$A$7:$A$73,'2011 SA IO table_small (step 6)'!$B11,'2011 SA dim2 (step 5)'!E$7:E$73)</f>
        <v>1633.6000000000001</v>
      </c>
      <c r="E11" s="29">
        <f>SUMIF('2011 SA dim2 (step 5)'!$A$7:$A$73,'2011 SA IO table_small (step 6)'!$B11,'2011 SA dim2 (step 5)'!F$7:F$73)</f>
        <v>1504.5</v>
      </c>
      <c r="F11" s="29">
        <f>SUMIF('2011 SA dim2 (step 5)'!$A$7:$A$73,'2011 SA IO table_small (step 6)'!$B11,'2011 SA dim2 (step 5)'!G$7:G$73)</f>
        <v>19842.8</v>
      </c>
      <c r="G11" s="29">
        <f>SUMIF('2011 SA dim2 (step 5)'!$A$7:$A$73,'2011 SA IO table_small (step 6)'!$B11,'2011 SA dim2 (step 5)'!H$7:H$73)</f>
        <v>745.4</v>
      </c>
      <c r="H11" s="29">
        <f>SUMIF('2011 SA dim2 (step 5)'!$A$7:$A$73,'2011 SA IO table_small (step 6)'!$B11,'2011 SA dim2 (step 5)'!I$7:I$73)</f>
        <v>4367.0999999999995</v>
      </c>
      <c r="I11" s="29">
        <f>SUMIF('2011 SA dim2 (step 5)'!$A$7:$A$73,'2011 SA IO table_small (step 6)'!$B11,'2011 SA dim2 (step 5)'!J$7:J$73)</f>
        <v>3837.2000000000003</v>
      </c>
      <c r="J11" s="29">
        <f>SUMIF('2011 SA dim2 (step 5)'!$A$7:$A$73,'2011 SA IO table_small (step 6)'!$B11,'2011 SA dim2 (step 5)'!K$7:K$73)</f>
        <v>5752.2999999999993</v>
      </c>
      <c r="K11" s="29">
        <f>SUMIF('2011 SA dim2 (step 5)'!$A$7:$A$73,'2011 SA IO table_small (step 6)'!$B11,'2011 SA dim2 (step 5)'!L$7:L$73)</f>
        <v>7672.1</v>
      </c>
      <c r="L11" s="29">
        <f>SUMIF('2011 SA dim2 (step 5)'!$A$7:$A$73,'2011 SA IO table_small (step 6)'!$B11,'2011 SA dim2 (step 5)'!M$7:M$73)</f>
        <v>3182.2</v>
      </c>
      <c r="M11" s="29">
        <f>SUMIF('2011 SA dim2 (step 5)'!$A$7:$A$73,'2011 SA IO table_small (step 6)'!$B11,'2011 SA dim2 (step 5)'!N$7:N$73)</f>
        <v>28387.200000000001</v>
      </c>
      <c r="N11" s="29">
        <f>SUMIF('2011 SA dim2 (step 5)'!$A$7:$A$73,'2011 SA IO table_small (step 6)'!$B11,'2011 SA dim2 (step 5)'!O$7:O$73)</f>
        <v>3410.6</v>
      </c>
      <c r="O11" s="29">
        <f>SUMIF('2011 SA dim2 (step 5)'!$A$7:$A$73,'2011 SA IO table_small (step 6)'!$B11,'2011 SA dim2 (step 5)'!P$7:P$73)</f>
        <v>-20.5</v>
      </c>
      <c r="P11" s="29">
        <f>SUMIF('2011 SA dim2 (step 5)'!$A$7:$A$73,'2011 SA IO table_small (step 6)'!$B11,'2011 SA dim2 (step 5)'!Q$7:Q$73)</f>
        <v>0</v>
      </c>
      <c r="Q11" s="29">
        <f>SUMIF('2011 SA dim2 (step 5)'!$A$7:$A$73,'2011 SA IO table_small (step 6)'!$B11,'2011 SA dim2 (step 5)'!R$7:R$73)</f>
        <v>3048.5</v>
      </c>
      <c r="R11" s="29">
        <f>SUMIF('2011 SA dim2 (step 5)'!$A$7:$A$73,'2011 SA IO table_small (step 6)'!$B11,'2011 SA dim2 (step 5)'!S$7:S$73)</f>
        <v>10220.5</v>
      </c>
      <c r="S11" s="29">
        <f t="shared" si="0"/>
        <v>93583.5</v>
      </c>
    </row>
    <row r="12" spans="1:19" x14ac:dyDescent="0.2">
      <c r="A12" s="99"/>
      <c r="B12" s="28" t="s">
        <v>170</v>
      </c>
      <c r="C12" s="27" t="s">
        <v>77</v>
      </c>
      <c r="D12" s="29">
        <f>SUMIF('2011 SA dim2 (step 5)'!$A$7:$A$73,'2011 SA IO table_small (step 6)'!$B12,'2011 SA dim2 (step 5)'!E$7:E$73)</f>
        <v>2764.1</v>
      </c>
      <c r="E12" s="29">
        <f>SUMIF('2011 SA dim2 (step 5)'!$A$7:$A$73,'2011 SA IO table_small (step 6)'!$B12,'2011 SA dim2 (step 5)'!F$7:F$73)</f>
        <v>6624.2</v>
      </c>
      <c r="F12" s="29">
        <f>SUMIF('2011 SA dim2 (step 5)'!$A$7:$A$73,'2011 SA IO table_small (step 6)'!$B12,'2011 SA dim2 (step 5)'!G$7:G$73)</f>
        <v>9760.2000000000007</v>
      </c>
      <c r="G12" s="29">
        <f>SUMIF('2011 SA dim2 (step 5)'!$A$7:$A$73,'2011 SA IO table_small (step 6)'!$B12,'2011 SA dim2 (step 5)'!H$7:H$73)</f>
        <v>370.9</v>
      </c>
      <c r="H12" s="29">
        <f>SUMIF('2011 SA dim2 (step 5)'!$A$7:$A$73,'2011 SA IO table_small (step 6)'!$B12,'2011 SA dim2 (step 5)'!I$7:I$73)</f>
        <v>2196.1999999999998</v>
      </c>
      <c r="I12" s="29">
        <f>SUMIF('2011 SA dim2 (step 5)'!$A$7:$A$73,'2011 SA IO table_small (step 6)'!$B12,'2011 SA dim2 (step 5)'!J$7:J$73)</f>
        <v>7128.3</v>
      </c>
      <c r="J12" s="29">
        <f>SUMIF('2011 SA dim2 (step 5)'!$A$7:$A$73,'2011 SA IO table_small (step 6)'!$B12,'2011 SA dim2 (step 5)'!K$7:K$73)</f>
        <v>5878.4</v>
      </c>
      <c r="K12" s="29">
        <f>SUMIF('2011 SA dim2 (step 5)'!$A$7:$A$73,'2011 SA IO table_small (step 6)'!$B12,'2011 SA dim2 (step 5)'!L$7:L$73)</f>
        <v>5827.6</v>
      </c>
      <c r="L12" s="29">
        <f>SUMIF('2011 SA dim2 (step 5)'!$A$7:$A$73,'2011 SA IO table_small (step 6)'!$B12,'2011 SA dim2 (step 5)'!M$7:M$73)</f>
        <v>7902</v>
      </c>
      <c r="M12" s="29">
        <f>SUMIF('2011 SA dim2 (step 5)'!$A$7:$A$73,'2011 SA IO table_small (step 6)'!$B12,'2011 SA dim2 (step 5)'!N$7:N$73)</f>
        <v>14113.599999999999</v>
      </c>
      <c r="N12" s="29">
        <f>SUMIF('2011 SA dim2 (step 5)'!$A$7:$A$73,'2011 SA IO table_small (step 6)'!$B12,'2011 SA dim2 (step 5)'!O$7:O$73)</f>
        <v>501.8</v>
      </c>
      <c r="O12" s="29">
        <f>SUMIF('2011 SA dim2 (step 5)'!$A$7:$A$73,'2011 SA IO table_small (step 6)'!$B12,'2011 SA dim2 (step 5)'!P$7:P$73)</f>
        <v>-3.5</v>
      </c>
      <c r="P12" s="29">
        <f>SUMIF('2011 SA dim2 (step 5)'!$A$7:$A$73,'2011 SA IO table_small (step 6)'!$B12,'2011 SA dim2 (step 5)'!Q$7:Q$73)</f>
        <v>0</v>
      </c>
      <c r="Q12" s="29">
        <f>SUMIF('2011 SA dim2 (step 5)'!$A$7:$A$73,'2011 SA IO table_small (step 6)'!$B12,'2011 SA dim2 (step 5)'!R$7:R$73)</f>
        <v>3390.5</v>
      </c>
      <c r="R12" s="29">
        <f>SUMIF('2011 SA dim2 (step 5)'!$A$7:$A$73,'2011 SA IO table_small (step 6)'!$B12,'2011 SA dim2 (step 5)'!S$7:S$73)</f>
        <v>3803.7000000000003</v>
      </c>
      <c r="S12" s="29">
        <f t="shared" si="0"/>
        <v>70258</v>
      </c>
    </row>
    <row r="13" spans="1:19" x14ac:dyDescent="0.2">
      <c r="A13" s="99"/>
      <c r="B13" s="28" t="s">
        <v>171</v>
      </c>
      <c r="C13" s="27" t="s">
        <v>77</v>
      </c>
      <c r="D13" s="29">
        <f>SUMIF('2011 SA dim2 (step 5)'!$A$7:$A$73,'2011 SA IO table_small (step 6)'!$B13,'2011 SA dim2 (step 5)'!E$7:E$73)</f>
        <v>750.3</v>
      </c>
      <c r="E13" s="29">
        <f>SUMIF('2011 SA dim2 (step 5)'!$A$7:$A$73,'2011 SA IO table_small (step 6)'!$B13,'2011 SA dim2 (step 5)'!F$7:F$73)</f>
        <v>2767.9</v>
      </c>
      <c r="F13" s="29">
        <f>SUMIF('2011 SA dim2 (step 5)'!$A$7:$A$73,'2011 SA IO table_small (step 6)'!$B13,'2011 SA dim2 (step 5)'!G$7:G$73)</f>
        <v>10409.799999999999</v>
      </c>
      <c r="G13" s="29">
        <f>SUMIF('2011 SA dim2 (step 5)'!$A$7:$A$73,'2011 SA IO table_small (step 6)'!$B13,'2011 SA dim2 (step 5)'!H$7:H$73)</f>
        <v>815.89999999999986</v>
      </c>
      <c r="H13" s="29">
        <f>SUMIF('2011 SA dim2 (step 5)'!$A$7:$A$73,'2011 SA IO table_small (step 6)'!$B13,'2011 SA dim2 (step 5)'!I$7:I$73)</f>
        <v>6207.1</v>
      </c>
      <c r="I13" s="29">
        <f>SUMIF('2011 SA dim2 (step 5)'!$A$7:$A$73,'2011 SA IO table_small (step 6)'!$B13,'2011 SA dim2 (step 5)'!J$7:J$73)</f>
        <v>14259.400000000001</v>
      </c>
      <c r="J13" s="29">
        <f>SUMIF('2011 SA dim2 (step 5)'!$A$7:$A$73,'2011 SA IO table_small (step 6)'!$B13,'2011 SA dim2 (step 5)'!K$7:K$73)</f>
        <v>7725.1</v>
      </c>
      <c r="K13" s="29">
        <f>SUMIF('2011 SA dim2 (step 5)'!$A$7:$A$73,'2011 SA IO table_small (step 6)'!$B13,'2011 SA dim2 (step 5)'!L$7:L$73)</f>
        <v>33879.100000000006</v>
      </c>
      <c r="L13" s="29">
        <f>SUMIF('2011 SA dim2 (step 5)'!$A$7:$A$73,'2011 SA IO table_small (step 6)'!$B13,'2011 SA dim2 (step 5)'!M$7:M$73)</f>
        <v>15575.5</v>
      </c>
      <c r="M13" s="29">
        <f>SUMIF('2011 SA dim2 (step 5)'!$A$7:$A$73,'2011 SA IO table_small (step 6)'!$B13,'2011 SA dim2 (step 5)'!N$7:N$73)</f>
        <v>41272.800000000003</v>
      </c>
      <c r="N13" s="29">
        <f>SUMIF('2011 SA dim2 (step 5)'!$A$7:$A$73,'2011 SA IO table_small (step 6)'!$B13,'2011 SA dim2 (step 5)'!O$7:O$73)</f>
        <v>3444</v>
      </c>
      <c r="O13" s="29">
        <f>SUMIF('2011 SA dim2 (step 5)'!$A$7:$A$73,'2011 SA IO table_small (step 6)'!$B13,'2011 SA dim2 (step 5)'!P$7:P$73)</f>
        <v>-3.8</v>
      </c>
      <c r="P13" s="29">
        <f>SUMIF('2011 SA dim2 (step 5)'!$A$7:$A$73,'2011 SA IO table_small (step 6)'!$B13,'2011 SA dim2 (step 5)'!Q$7:Q$73)</f>
        <v>0</v>
      </c>
      <c r="Q13" s="29">
        <f>SUMIF('2011 SA dim2 (step 5)'!$A$7:$A$73,'2011 SA IO table_small (step 6)'!$B13,'2011 SA dim2 (step 5)'!R$7:R$73)</f>
        <v>568.79999999999995</v>
      </c>
      <c r="R13" s="29">
        <f>SUMIF('2011 SA dim2 (step 5)'!$A$7:$A$73,'2011 SA IO table_small (step 6)'!$B13,'2011 SA dim2 (step 5)'!S$7:S$73)</f>
        <v>3141.1</v>
      </c>
      <c r="S13" s="29">
        <f t="shared" si="0"/>
        <v>140813.00000000003</v>
      </c>
    </row>
    <row r="14" spans="1:19" ht="22" x14ac:dyDescent="0.2">
      <c r="A14" s="99"/>
      <c r="B14" s="28" t="s">
        <v>172</v>
      </c>
      <c r="C14" s="27" t="s">
        <v>77</v>
      </c>
      <c r="D14" s="29">
        <f>SUMIF('2011 SA dim2 (step 5)'!$A$7:$A$73,'2011 SA IO table_small (step 6)'!$B14,'2011 SA dim2 (step 5)'!E$7:E$73)</f>
        <v>388.3</v>
      </c>
      <c r="E14" s="29">
        <f>SUMIF('2011 SA dim2 (step 5)'!$A$7:$A$73,'2011 SA IO table_small (step 6)'!$B14,'2011 SA dim2 (step 5)'!F$7:F$73)</f>
        <v>1057.4000000000001</v>
      </c>
      <c r="F14" s="29">
        <f>SUMIF('2011 SA dim2 (step 5)'!$A$7:$A$73,'2011 SA IO table_small (step 6)'!$B14,'2011 SA dim2 (step 5)'!G$7:G$73)</f>
        <v>11264.800000000001</v>
      </c>
      <c r="G14" s="29">
        <f>SUMIF('2011 SA dim2 (step 5)'!$A$7:$A$73,'2011 SA IO table_small (step 6)'!$B14,'2011 SA dim2 (step 5)'!H$7:H$73)</f>
        <v>20</v>
      </c>
      <c r="H14" s="29">
        <f>SUMIF('2011 SA dim2 (step 5)'!$A$7:$A$73,'2011 SA IO table_small (step 6)'!$B14,'2011 SA dim2 (step 5)'!I$7:I$73)</f>
        <v>549.9</v>
      </c>
      <c r="I14" s="29">
        <f>SUMIF('2011 SA dim2 (step 5)'!$A$7:$A$73,'2011 SA IO table_small (step 6)'!$B14,'2011 SA dim2 (step 5)'!J$7:J$73)</f>
        <v>366.59999999999997</v>
      </c>
      <c r="J14" s="29">
        <f>SUMIF('2011 SA dim2 (step 5)'!$A$7:$A$73,'2011 SA IO table_small (step 6)'!$B14,'2011 SA dim2 (step 5)'!K$7:K$73)</f>
        <v>2713.7000000000003</v>
      </c>
      <c r="K14" s="29">
        <f>SUMIF('2011 SA dim2 (step 5)'!$A$7:$A$73,'2011 SA IO table_small (step 6)'!$B14,'2011 SA dim2 (step 5)'!L$7:L$73)</f>
        <v>4289.2</v>
      </c>
      <c r="L14" s="29">
        <f>SUMIF('2011 SA dim2 (step 5)'!$A$7:$A$73,'2011 SA IO table_small (step 6)'!$B14,'2011 SA dim2 (step 5)'!M$7:M$73)</f>
        <v>3817</v>
      </c>
      <c r="M14" s="29">
        <f>SUMIF('2011 SA dim2 (step 5)'!$A$7:$A$73,'2011 SA IO table_small (step 6)'!$B14,'2011 SA dim2 (step 5)'!N$7:N$73)</f>
        <v>104359.70000000001</v>
      </c>
      <c r="N14" s="29">
        <f>SUMIF('2011 SA dim2 (step 5)'!$A$7:$A$73,'2011 SA IO table_small (step 6)'!$B14,'2011 SA dim2 (step 5)'!O$7:O$73)</f>
        <v>0</v>
      </c>
      <c r="O14" s="29">
        <f>SUMIF('2011 SA dim2 (step 5)'!$A$7:$A$73,'2011 SA IO table_small (step 6)'!$B14,'2011 SA dim2 (step 5)'!P$7:P$73)</f>
        <v>-2.5</v>
      </c>
      <c r="P14" s="29">
        <f>SUMIF('2011 SA dim2 (step 5)'!$A$7:$A$73,'2011 SA IO table_small (step 6)'!$B14,'2011 SA dim2 (step 5)'!Q$7:Q$73)</f>
        <v>0</v>
      </c>
      <c r="Q14" s="29">
        <f>SUMIF('2011 SA dim2 (step 5)'!$A$7:$A$73,'2011 SA IO table_small (step 6)'!$B14,'2011 SA dim2 (step 5)'!R$7:R$73)</f>
        <v>906.1</v>
      </c>
      <c r="R14" s="29">
        <f>SUMIF('2011 SA dim2 (step 5)'!$A$7:$A$73,'2011 SA IO table_small (step 6)'!$B14,'2011 SA dim2 (step 5)'!S$7:S$73)</f>
        <v>8.1999999999999993</v>
      </c>
      <c r="S14" s="29">
        <f t="shared" si="0"/>
        <v>129738.40000000001</v>
      </c>
    </row>
    <row r="15" spans="1:19" ht="22" x14ac:dyDescent="0.2">
      <c r="A15" s="43" t="s">
        <v>152</v>
      </c>
      <c r="B15" s="28" t="s">
        <v>173</v>
      </c>
      <c r="C15" s="27" t="s">
        <v>77</v>
      </c>
      <c r="D15" s="29">
        <f>SUMIF('2011 SA dim2 (step 5)'!$A$7:$A$73,'2011 SA IO table_small (step 6)'!$B15,'2011 SA dim2 (step 5)'!E$7:E$73)</f>
        <v>2680.400000000001</v>
      </c>
      <c r="E15" s="29">
        <f>SUMIF('2011 SA dim2 (step 5)'!$A$7:$A$73,'2011 SA IO table_small (step 6)'!$B15,'2011 SA dim2 (step 5)'!F$7:F$73)</f>
        <v>4705.0999999999995</v>
      </c>
      <c r="F15" s="29">
        <f>SUMIF('2011 SA dim2 (step 5)'!$A$7:$A$73,'2011 SA IO table_small (step 6)'!$B15,'2011 SA dim2 (step 5)'!G$7:G$73)</f>
        <v>33783.600000000006</v>
      </c>
      <c r="G15" s="29">
        <f>SUMIF('2011 SA dim2 (step 5)'!$A$7:$A$73,'2011 SA IO table_small (step 6)'!$B15,'2011 SA dim2 (step 5)'!H$7:H$73)</f>
        <v>2494.1000000000008</v>
      </c>
      <c r="H15" s="29">
        <f>SUMIF('2011 SA dim2 (step 5)'!$A$7:$A$73,'2011 SA IO table_small (step 6)'!$B15,'2011 SA dim2 (step 5)'!I$7:I$73)</f>
        <v>4693.4000000000015</v>
      </c>
      <c r="I15" s="29">
        <f>SUMIF('2011 SA dim2 (step 5)'!$A$7:$A$73,'2011 SA IO table_small (step 6)'!$B15,'2011 SA dim2 (step 5)'!J$7:J$73)</f>
        <v>3563.9999999999991</v>
      </c>
      <c r="J15" s="29">
        <f>SUMIF('2011 SA dim2 (step 5)'!$A$7:$A$73,'2011 SA IO table_small (step 6)'!$B15,'2011 SA dim2 (step 5)'!K$7:K$73)</f>
        <v>3868.8</v>
      </c>
      <c r="K15" s="29">
        <f>SUMIF('2011 SA dim2 (step 5)'!$A$7:$A$73,'2011 SA IO table_small (step 6)'!$B15,'2011 SA dim2 (step 5)'!L$7:L$73)</f>
        <v>3761.5</v>
      </c>
      <c r="L15" s="29">
        <f>SUMIF('2011 SA dim2 (step 5)'!$A$7:$A$73,'2011 SA IO table_small (step 6)'!$B15,'2011 SA dim2 (step 5)'!M$7:M$73)</f>
        <v>6532.0999999999995</v>
      </c>
      <c r="M15" s="29">
        <f>SUMIF('2011 SA dim2 (step 5)'!$A$7:$A$73,'2011 SA IO table_small (step 6)'!$B15,'2011 SA dim2 (step 5)'!N$7:N$73)</f>
        <v>25686.900000000009</v>
      </c>
      <c r="N15" s="29">
        <f>SUMIF('2011 SA dim2 (step 5)'!$A$7:$A$73,'2011 SA IO table_small (step 6)'!$B15,'2011 SA dim2 (step 5)'!O$7:O$73)</f>
        <v>20359.400000000001</v>
      </c>
      <c r="O15" s="29">
        <f>SUMIF('2011 SA dim2 (step 5)'!$A$7:$A$73,'2011 SA IO table_small (step 6)'!$B15,'2011 SA dim2 (step 5)'!P$7:P$73)</f>
        <v>0</v>
      </c>
      <c r="P15" s="29">
        <f>SUMIF('2011 SA dim2 (step 5)'!$A$7:$A$73,'2011 SA IO table_small (step 6)'!$B15,'2011 SA dim2 (step 5)'!Q$7:Q$73)</f>
        <v>5925.4000000000005</v>
      </c>
      <c r="Q15" s="29">
        <f>SUMIF('2011 SA dim2 (step 5)'!$A$7:$A$73,'2011 SA IO table_small (step 6)'!$B15,'2011 SA dim2 (step 5)'!R$7:R$73)</f>
        <v>15.2</v>
      </c>
      <c r="R15" s="29">
        <f>SUMIF('2011 SA dim2 (step 5)'!$A$7:$A$73,'2011 SA IO table_small (step 6)'!$B15,'2011 SA dim2 (step 5)'!S$7:S$73)</f>
        <v>3800.3999999999996</v>
      </c>
    </row>
    <row r="16" spans="1:19" ht="66" x14ac:dyDescent="0.2">
      <c r="A16" s="43" t="s">
        <v>153</v>
      </c>
      <c r="B16" s="28" t="s">
        <v>146</v>
      </c>
      <c r="C16" s="27" t="s">
        <v>77</v>
      </c>
      <c r="D16" s="29">
        <f>'2011 SA dim2 (step 5)'!E74</f>
        <v>360.2</v>
      </c>
      <c r="E16" s="29">
        <f>'2011 SA dim2 (step 5)'!F74</f>
        <v>448.4</v>
      </c>
      <c r="F16" s="29">
        <f>'2011 SA dim2 (step 5)'!G74</f>
        <v>3705.2999999999993</v>
      </c>
      <c r="G16" s="29">
        <f>'2011 SA dim2 (step 5)'!H74</f>
        <v>75.2</v>
      </c>
      <c r="H16" s="29">
        <f>'2011 SA dim2 (step 5)'!I74</f>
        <v>551.5</v>
      </c>
      <c r="I16" s="29">
        <f>'2011 SA dim2 (step 5)'!J74</f>
        <v>861</v>
      </c>
      <c r="J16" s="29">
        <f>'2011 SA dim2 (step 5)'!K74</f>
        <v>1652.6999999999998</v>
      </c>
      <c r="K16" s="29">
        <f>'2011 SA dim2 (step 5)'!L74</f>
        <v>489.29999999999995</v>
      </c>
      <c r="L16" s="29">
        <f>'2011 SA dim2 (step 5)'!M74</f>
        <v>2286.1</v>
      </c>
    </row>
    <row r="17" spans="1:12" ht="22" x14ac:dyDescent="0.2">
      <c r="A17" s="43" t="s">
        <v>159</v>
      </c>
      <c r="B17" s="28" t="str">
        <f>'2011 SA value added (step 2)'!B8</f>
        <v>LABR: Labour compensation</v>
      </c>
      <c r="C17" s="27"/>
      <c r="D17" s="29">
        <f>SUMIF('2011 SA value added (step 2)'!$D$4:$AJ$4,'2011 SA IO table_small (step 6)'!D$4,'2011 SA value added (step 2)'!$D8:$AJ8)</f>
        <v>2803.5</v>
      </c>
      <c r="E17" s="29">
        <f>SUMIF('2011 SA value added (step 2)'!$D$4:$AJ$4,'2011 SA IO table_small (step 6)'!E$4,'2011 SA value added (step 2)'!$D8:$AJ8)</f>
        <v>11846.3</v>
      </c>
      <c r="F17" s="29">
        <f>SUMIF('2011 SA value added (step 2)'!$D$4:$AJ$4,'2011 SA IO table_small (step 6)'!F$4,'2011 SA value added (step 2)'!$D8:$AJ8)</f>
        <v>29674.499999999996</v>
      </c>
      <c r="G17" s="29">
        <f>SUMIF('2011 SA value added (step 2)'!$D$4:$AJ$4,'2011 SA IO table_small (step 6)'!G$4,'2011 SA value added (step 2)'!$D8:$AJ8)</f>
        <v>3778.2</v>
      </c>
      <c r="H17" s="29">
        <f>SUMIF('2011 SA value added (step 2)'!$D$4:$AJ$4,'2011 SA IO table_small (step 6)'!H$4,'2011 SA value added (step 2)'!$D8:$AJ8)</f>
        <v>6189.2</v>
      </c>
      <c r="I17" s="29">
        <f>SUMIF('2011 SA value added (step 2)'!$D$4:$AJ$4,'2011 SA IO table_small (step 6)'!I$4,'2011 SA value added (step 2)'!$D8:$AJ8)</f>
        <v>25596.1</v>
      </c>
      <c r="J17" s="29">
        <f>SUMIF('2011 SA value added (step 2)'!$D$4:$AJ$4,'2011 SA IO table_small (step 6)'!J$4,'2011 SA value added (step 2)'!$D8:$AJ8)</f>
        <v>11831.1</v>
      </c>
      <c r="K17" s="29">
        <f>SUMIF('2011 SA value added (step 2)'!$D$4:$AJ$4,'2011 SA IO table_small (step 6)'!K$4,'2011 SA value added (step 2)'!$D8:$AJ8)</f>
        <v>30627.4</v>
      </c>
      <c r="L17" s="29">
        <f>SUMIF('2011 SA value added (step 2)'!$D$4:$AJ$4,'2011 SA IO table_small (step 6)'!L$4,'2011 SA value added (step 2)'!$D8:$AJ8)</f>
        <v>59595.8</v>
      </c>
    </row>
    <row r="18" spans="1:12" ht="22" x14ac:dyDescent="0.2">
      <c r="B18" s="28" t="str">
        <f>'2011 SA value added (step 2)'!B9</f>
        <v>OTH_VA: Other value added</v>
      </c>
      <c r="C18" s="27"/>
      <c r="D18" s="29">
        <f>SUMIF('2011 SA value added (step 2)'!$D$4:$AJ$4,'2011 SA IO table_small (step 6)'!D$4,'2011 SA value added (step 2)'!$D9:$AJ9)</f>
        <v>6335.5</v>
      </c>
      <c r="E18" s="29">
        <f>SUMIF('2011 SA value added (step 2)'!$D$4:$AJ$4,'2011 SA IO table_small (step 6)'!E$4,'2011 SA value added (step 2)'!$D9:$AJ9)</f>
        <v>23117.8</v>
      </c>
      <c r="F18" s="29">
        <f>SUMIF('2011 SA value added (step 2)'!$D$4:$AJ$4,'2011 SA IO table_small (step 6)'!F$4,'2011 SA value added (step 2)'!$D9:$AJ9)</f>
        <v>18382.400000000001</v>
      </c>
      <c r="G18" s="29">
        <f>SUMIF('2011 SA value added (step 2)'!$D$4:$AJ$4,'2011 SA IO table_small (step 6)'!G$4,'2011 SA value added (step 2)'!$D9:$AJ9)</f>
        <v>7784.2</v>
      </c>
      <c r="H18" s="29">
        <f>SUMIF('2011 SA value added (step 2)'!$D$4:$AJ$4,'2011 SA IO table_small (step 6)'!H$4,'2011 SA value added (step 2)'!$D9:$AJ9)</f>
        <v>7533.8</v>
      </c>
      <c r="I18" s="29">
        <f>SUMIF('2011 SA value added (step 2)'!$D$4:$AJ$4,'2011 SA IO table_small (step 6)'!I$4,'2011 SA value added (step 2)'!$D9:$AJ9)</f>
        <v>28362.2</v>
      </c>
      <c r="J18" s="29">
        <f>SUMIF('2011 SA value added (step 2)'!$D$4:$AJ$4,'2011 SA IO table_small (step 6)'!J$4,'2011 SA value added (step 2)'!$D9:$AJ9)</f>
        <v>22664.9</v>
      </c>
      <c r="K18" s="29">
        <f>SUMIF('2011 SA value added (step 2)'!$D$4:$AJ$4,'2011 SA IO table_small (step 6)'!K$4,'2011 SA value added (step 2)'!$D9:$AJ9)</f>
        <v>44642.299999999996</v>
      </c>
      <c r="L18" s="29">
        <f>SUMIF('2011 SA value added (step 2)'!$D$4:$AJ$4,'2011 SA IO table_small (step 6)'!L$4,'2011 SA value added (step 2)'!$D9:$AJ9)</f>
        <v>21278.9</v>
      </c>
    </row>
    <row r="19" spans="1:12" x14ac:dyDescent="0.2">
      <c r="B19" s="25" t="s">
        <v>174</v>
      </c>
      <c r="C19" s="27"/>
      <c r="D19" s="29">
        <f t="shared" ref="D19:L19" si="1">SUM(D6:D18)</f>
        <v>22630.1</v>
      </c>
      <c r="E19" s="29">
        <f t="shared" si="1"/>
        <v>58704.3</v>
      </c>
      <c r="F19" s="29">
        <f t="shared" si="1"/>
        <v>206969.80000000002</v>
      </c>
      <c r="G19" s="29">
        <f t="shared" si="1"/>
        <v>21265.200000000001</v>
      </c>
      <c r="H19" s="29">
        <f t="shared" si="1"/>
        <v>46089.5</v>
      </c>
      <c r="I19" s="29">
        <f t="shared" si="1"/>
        <v>93583.3</v>
      </c>
      <c r="J19" s="29">
        <f t="shared" si="1"/>
        <v>70258.7</v>
      </c>
      <c r="K19" s="29">
        <f t="shared" si="1"/>
        <v>140813.5</v>
      </c>
      <c r="L19" s="29">
        <f t="shared" si="1"/>
        <v>129739.29999999999</v>
      </c>
    </row>
  </sheetData>
  <mergeCells count="9">
    <mergeCell ref="M3:R3"/>
    <mergeCell ref="B4:C4"/>
    <mergeCell ref="A6:A14"/>
    <mergeCell ref="B1:C1"/>
    <mergeCell ref="D1:L1"/>
    <mergeCell ref="B2:C2"/>
    <mergeCell ref="D2:L2"/>
    <mergeCell ref="B3:C3"/>
    <mergeCell ref="D3:L3"/>
  </mergeCells>
  <pageMargins left="0.7" right="0.7" top="0.75" bottom="0.75" header="0.3" footer="0.3"/>
  <pageSetup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topLeftCell="A5" workbookViewId="0">
      <selection activeCell="M16" sqref="M16"/>
    </sheetView>
  </sheetViews>
  <sheetFormatPr baseColWidth="10" defaultColWidth="8.83203125" defaultRowHeight="15" x14ac:dyDescent="0.2"/>
  <cols>
    <col min="1" max="1" width="11.5" customWidth="1"/>
    <col min="2" max="2" width="13.5" customWidth="1"/>
    <col min="4" max="6" width="9.83203125" bestFit="1" customWidth="1"/>
    <col min="7" max="7" width="10.1640625" bestFit="1" customWidth="1"/>
    <col min="8" max="12" width="9.83203125" bestFit="1" customWidth="1"/>
  </cols>
  <sheetData>
    <row r="1" spans="1:12" x14ac:dyDescent="0.2">
      <c r="A1" s="36"/>
      <c r="B1" s="100" t="s">
        <v>31</v>
      </c>
      <c r="C1" s="101"/>
      <c r="D1" s="102" t="s">
        <v>32</v>
      </c>
      <c r="E1" s="103"/>
      <c r="F1" s="103"/>
      <c r="G1" s="103"/>
      <c r="H1" s="103"/>
      <c r="I1" s="103"/>
      <c r="J1" s="103"/>
      <c r="K1" s="103"/>
      <c r="L1" s="103"/>
    </row>
    <row r="2" spans="1:12" x14ac:dyDescent="0.2">
      <c r="A2" s="37"/>
      <c r="B2" s="92" t="s">
        <v>33</v>
      </c>
      <c r="C2" s="93"/>
      <c r="D2" s="81" t="s">
        <v>34</v>
      </c>
      <c r="E2" s="82"/>
      <c r="F2" s="82"/>
      <c r="G2" s="82"/>
      <c r="H2" s="82"/>
      <c r="I2" s="82"/>
      <c r="J2" s="82"/>
      <c r="K2" s="82"/>
      <c r="L2" s="82"/>
    </row>
    <row r="3" spans="1:12" ht="14.5" customHeight="1" x14ac:dyDescent="0.2">
      <c r="A3" s="37"/>
      <c r="B3" s="89"/>
      <c r="C3" s="90"/>
      <c r="D3" s="89" t="s">
        <v>150</v>
      </c>
      <c r="E3" s="90"/>
      <c r="F3" s="90"/>
      <c r="G3" s="90"/>
      <c r="H3" s="90"/>
      <c r="I3" s="90"/>
      <c r="J3" s="90"/>
      <c r="K3" s="90"/>
      <c r="L3" s="90"/>
    </row>
    <row r="4" spans="1:12" ht="33" x14ac:dyDescent="0.2">
      <c r="A4" s="37"/>
      <c r="B4" s="79" t="s">
        <v>35</v>
      </c>
      <c r="C4" s="80"/>
      <c r="D4" s="25" t="s">
        <v>1</v>
      </c>
      <c r="E4" s="25" t="s">
        <v>166</v>
      </c>
      <c r="F4" s="25" t="s">
        <v>2</v>
      </c>
      <c r="G4" s="25" t="s">
        <v>167</v>
      </c>
      <c r="H4" s="25" t="s">
        <v>168</v>
      </c>
      <c r="I4" s="25" t="s">
        <v>169</v>
      </c>
      <c r="J4" s="25" t="s">
        <v>170</v>
      </c>
      <c r="K4" s="25" t="s">
        <v>171</v>
      </c>
      <c r="L4" s="25" t="s">
        <v>172</v>
      </c>
    </row>
    <row r="5" spans="1:12" ht="23" x14ac:dyDescent="0.2">
      <c r="A5" s="37"/>
      <c r="B5" s="26" t="s">
        <v>76</v>
      </c>
      <c r="C5" s="27" t="s">
        <v>77</v>
      </c>
      <c r="D5" s="27" t="s">
        <v>77</v>
      </c>
      <c r="E5" s="27" t="s">
        <v>77</v>
      </c>
      <c r="F5" s="27" t="s">
        <v>77</v>
      </c>
      <c r="G5" s="27" t="s">
        <v>77</v>
      </c>
      <c r="H5" s="27" t="s">
        <v>77</v>
      </c>
      <c r="I5" s="27" t="s">
        <v>77</v>
      </c>
      <c r="J5" s="27" t="s">
        <v>77</v>
      </c>
      <c r="K5" s="27" t="s">
        <v>77</v>
      </c>
      <c r="L5" s="27" t="s">
        <v>77</v>
      </c>
    </row>
    <row r="6" spans="1:12" x14ac:dyDescent="0.2">
      <c r="A6" s="98" t="s">
        <v>151</v>
      </c>
      <c r="B6" s="28" t="s">
        <v>1</v>
      </c>
      <c r="C6" s="27" t="s">
        <v>77</v>
      </c>
      <c r="D6" s="44">
        <f>'2011 SA IO table_small (step 6)'!D6/'2011 SA IO table_small (step 6)'!D$19</f>
        <v>1.8687500276180838E-2</v>
      </c>
      <c r="E6" s="44">
        <f>'2011 SA IO table_small (step 6)'!E6/'2011 SA IO table_small (step 6)'!E$19</f>
        <v>5.9620845491727176E-5</v>
      </c>
      <c r="F6" s="44">
        <f>'2011 SA IO table_small (step 6)'!F6/'2011 SA IO table_small (step 6)'!F$19</f>
        <v>5.3520851834422199E-2</v>
      </c>
      <c r="G6" s="44">
        <f>'2011 SA IO table_small (step 6)'!G6/'2011 SA IO table_small (step 6)'!G$19</f>
        <v>5.643022402798939E-5</v>
      </c>
      <c r="H6" s="44">
        <f>'2011 SA IO table_small (step 6)'!H6/'2011 SA IO table_small (step 6)'!H$19</f>
        <v>1.9527224205079247E-5</v>
      </c>
      <c r="I6" s="44">
        <f>'2011 SA IO table_small (step 6)'!I6/'2011 SA IO table_small (step 6)'!I$19</f>
        <v>4.2528955486716109E-4</v>
      </c>
      <c r="J6" s="44">
        <f>'2011 SA IO table_small (step 6)'!J6/'2011 SA IO table_small (step 6)'!J$19</f>
        <v>1.8503046597787886E-5</v>
      </c>
      <c r="K6" s="44">
        <f>'2011 SA IO table_small (step 6)'!K6/'2011 SA IO table_small (step 6)'!K$19</f>
        <v>1.3350992624996895E-4</v>
      </c>
      <c r="L6" s="44">
        <f>'2011 SA IO table_small (step 6)'!L6/'2011 SA IO table_small (step 6)'!L$19</f>
        <v>2.666115818414313E-3</v>
      </c>
    </row>
    <row r="7" spans="1:12" x14ac:dyDescent="0.2">
      <c r="A7" s="99"/>
      <c r="B7" s="28" t="s">
        <v>166</v>
      </c>
      <c r="C7" s="27" t="s">
        <v>77</v>
      </c>
      <c r="D7" s="44">
        <f>'2011 SA IO table_small (step 6)'!D7/'2011 SA IO table_small (step 6)'!D$19</f>
        <v>6.3676254192425131E-3</v>
      </c>
      <c r="E7" s="44">
        <f>'2011 SA IO table_small (step 6)'!E7/'2011 SA IO table_small (step 6)'!E$19</f>
        <v>1.2235900947630751E-2</v>
      </c>
      <c r="F7" s="44">
        <f>'2011 SA IO table_small (step 6)'!F7/'2011 SA IO table_small (step 6)'!F$19</f>
        <v>9.5017244061694026E-2</v>
      </c>
      <c r="G7" s="44">
        <f>'2011 SA IO table_small (step 6)'!G7/'2011 SA IO table_small (step 6)'!G$19</f>
        <v>0.11309557398942874</v>
      </c>
      <c r="H7" s="44">
        <f>'2011 SA IO table_small (step 6)'!H7/'2011 SA IO table_small (step 6)'!H$19</f>
        <v>3.0885559617700342E-2</v>
      </c>
      <c r="I7" s="44">
        <f>'2011 SA IO table_small (step 6)'!I7/'2011 SA IO table_small (step 6)'!I$19</f>
        <v>8.3348204220197396E-5</v>
      </c>
      <c r="J7" s="44">
        <f>'2011 SA IO table_small (step 6)'!J7/'2011 SA IO table_small (step 6)'!J$19</f>
        <v>3.2309165982291163E-3</v>
      </c>
      <c r="K7" s="44">
        <f>'2011 SA IO table_small (step 6)'!K7/'2011 SA IO table_small (step 6)'!K$19</f>
        <v>2.1304775465420573E-6</v>
      </c>
      <c r="L7" s="44">
        <f>'2011 SA IO table_small (step 6)'!L7/'2011 SA IO table_small (step 6)'!L$19</f>
        <v>4.6631976586893878E-3</v>
      </c>
    </row>
    <row r="8" spans="1:12" x14ac:dyDescent="0.2">
      <c r="A8" s="99"/>
      <c r="B8" s="28" t="s">
        <v>2</v>
      </c>
      <c r="C8" s="27" t="s">
        <v>77</v>
      </c>
      <c r="D8" s="44">
        <f>'2011 SA IO table_small (step 6)'!D8/'2011 SA IO table_small (step 6)'!D$19</f>
        <v>0.17624756408500181</v>
      </c>
      <c r="E8" s="44">
        <f>'2011 SA IO table_small (step 6)'!E8/'2011 SA IO table_small (step 6)'!E$19</f>
        <v>6.1216980698177145E-2</v>
      </c>
      <c r="F8" s="44">
        <f>'2011 SA IO table_small (step 6)'!F8/'2011 SA IO table_small (step 6)'!F$19</f>
        <v>0.16510041561619138</v>
      </c>
      <c r="G8" s="44">
        <f>'2011 SA IO table_small (step 6)'!G8/'2011 SA IO table_small (step 6)'!G$19</f>
        <v>1.5861595470534021E-2</v>
      </c>
      <c r="H8" s="44">
        <f>'2011 SA IO table_small (step 6)'!H8/'2011 SA IO table_small (step 6)'!H$19</f>
        <v>0.20753099946842557</v>
      </c>
      <c r="I8" s="44">
        <f>'2011 SA IO table_small (step 6)'!I8/'2011 SA IO table_small (step 6)'!I$19</f>
        <v>8.8867351332983555E-2</v>
      </c>
      <c r="J8" s="44">
        <f>'2011 SA IO table_small (step 6)'!J8/'2011 SA IO table_small (step 6)'!J$19</f>
        <v>7.8142635716288503E-2</v>
      </c>
      <c r="K8" s="44">
        <f>'2011 SA IO table_small (step 6)'!K8/'2011 SA IO table_small (step 6)'!K$19</f>
        <v>4.020850273588826E-2</v>
      </c>
      <c r="L8" s="44">
        <f>'2011 SA IO table_small (step 6)'!L8/'2011 SA IO table_small (step 6)'!L$19</f>
        <v>5.5855087856956219E-2</v>
      </c>
    </row>
    <row r="9" spans="1:12" x14ac:dyDescent="0.2">
      <c r="A9" s="99"/>
      <c r="B9" s="28" t="s">
        <v>167</v>
      </c>
      <c r="C9" s="27" t="s">
        <v>77</v>
      </c>
      <c r="D9" s="44">
        <f>'2011 SA IO table_small (step 6)'!D9/'2011 SA IO table_small (step 6)'!D$19</f>
        <v>1.4463038165982475E-2</v>
      </c>
      <c r="E9" s="44">
        <f>'2011 SA IO table_small (step 6)'!E9/'2011 SA IO table_small (step 6)'!E$19</f>
        <v>3.2685850951293172E-2</v>
      </c>
      <c r="F9" s="44">
        <f>'2011 SA IO table_small (step 6)'!F9/'2011 SA IO table_small (step 6)'!F$19</f>
        <v>1.9561307978265427E-2</v>
      </c>
      <c r="G9" s="44">
        <f>'2011 SA IO table_small (step 6)'!G9/'2011 SA IO table_small (step 6)'!G$19</f>
        <v>0.11314730169478772</v>
      </c>
      <c r="H9" s="44">
        <f>'2011 SA IO table_small (step 6)'!H9/'2011 SA IO table_small (step 6)'!H$19</f>
        <v>3.6255546274097136E-3</v>
      </c>
      <c r="I9" s="44">
        <f>'2011 SA IO table_small (step 6)'!I9/'2011 SA IO table_small (step 6)'!I$19</f>
        <v>1.1821553631897998E-2</v>
      </c>
      <c r="J9" s="44">
        <f>'2011 SA IO table_small (step 6)'!J9/'2011 SA IO table_small (step 6)'!J$19</f>
        <v>8.5128247462591834E-3</v>
      </c>
      <c r="K9" s="44">
        <f>'2011 SA IO table_small (step 6)'!K9/'2011 SA IO table_small (step 6)'!K$19</f>
        <v>1.7031037507057204E-2</v>
      </c>
      <c r="L9" s="44">
        <f>'2011 SA IO table_small (step 6)'!L9/'2011 SA IO table_small (step 6)'!L$19</f>
        <v>6.7581681109733149E-3</v>
      </c>
    </row>
    <row r="10" spans="1:12" x14ac:dyDescent="0.2">
      <c r="A10" s="99"/>
      <c r="B10" s="28" t="s">
        <v>168</v>
      </c>
      <c r="C10" s="27" t="s">
        <v>77</v>
      </c>
      <c r="D10" s="44">
        <f>'2011 SA IO table_small (step 6)'!D10/'2011 SA IO table_small (step 6)'!D$19</f>
        <v>1.3875325341028101E-3</v>
      </c>
      <c r="E10" s="44">
        <f>'2011 SA IO table_small (step 6)'!E10/'2011 SA IO table_small (step 6)'!E$19</f>
        <v>6.7865556696868872E-3</v>
      </c>
      <c r="F10" s="44">
        <f>'2011 SA IO table_small (step 6)'!F10/'2011 SA IO table_small (step 6)'!F$19</f>
        <v>5.7211245312118004E-3</v>
      </c>
      <c r="G10" s="44">
        <f>'2011 SA IO table_small (step 6)'!G10/'2011 SA IO table_small (step 6)'!G$19</f>
        <v>1.4906984180727196E-3</v>
      </c>
      <c r="H10" s="44">
        <f>'2011 SA IO table_small (step 6)'!H10/'2011 SA IO table_small (step 6)'!H$19</f>
        <v>5.7384002863992888E-2</v>
      </c>
      <c r="I10" s="44">
        <f>'2011 SA IO table_small (step 6)'!I10/'2011 SA IO table_small (step 6)'!I$19</f>
        <v>1.4756906413858027E-3</v>
      </c>
      <c r="J10" s="44">
        <f>'2011 SA IO table_small (step 6)'!J10/'2011 SA IO table_small (step 6)'!J$19</f>
        <v>2.640384749504332E-2</v>
      </c>
      <c r="K10" s="44">
        <f>'2011 SA IO table_small (step 6)'!K10/'2011 SA IO table_small (step 6)'!K$19</f>
        <v>1.0977640638149043E-2</v>
      </c>
      <c r="L10" s="44">
        <f>'2011 SA IO table_small (step 6)'!L10/'2011 SA IO table_small (step 6)'!L$19</f>
        <v>3.8184266448177233E-3</v>
      </c>
    </row>
    <row r="11" spans="1:12" x14ac:dyDescent="0.2">
      <c r="A11" s="99"/>
      <c r="B11" s="28" t="s">
        <v>169</v>
      </c>
      <c r="C11" s="27" t="s">
        <v>77</v>
      </c>
      <c r="D11" s="44">
        <f>'2011 SA IO table_small (step 6)'!D11/'2011 SA IO table_small (step 6)'!D$19</f>
        <v>7.2187042920711805E-2</v>
      </c>
      <c r="E11" s="44">
        <f>'2011 SA IO table_small (step 6)'!E11/'2011 SA IO table_small (step 6)'!E$19</f>
        <v>2.5628446297801012E-2</v>
      </c>
      <c r="F11" s="44">
        <f>'2011 SA IO table_small (step 6)'!F11/'2011 SA IO table_small (step 6)'!F$19</f>
        <v>9.5872924455645214E-2</v>
      </c>
      <c r="G11" s="44">
        <f>'2011 SA IO table_small (step 6)'!G11/'2011 SA IO table_small (step 6)'!G$19</f>
        <v>3.5052574158719409E-2</v>
      </c>
      <c r="H11" s="44">
        <f>'2011 SA IO table_small (step 6)'!H11/'2011 SA IO table_small (step 6)'!H$19</f>
        <v>9.4752600917779525E-2</v>
      </c>
      <c r="I11" s="44">
        <f>'2011 SA IO table_small (step 6)'!I11/'2011 SA IO table_small (step 6)'!I$19</f>
        <v>4.1003042209454041E-2</v>
      </c>
      <c r="J11" s="44">
        <f>'2011 SA IO table_small (step 6)'!J11/'2011 SA IO table_small (step 6)'!J$19</f>
        <v>8.1873134572657894E-2</v>
      </c>
      <c r="K11" s="44">
        <f>'2011 SA IO table_small (step 6)'!K11/'2011 SA IO table_small (step 6)'!K$19</f>
        <v>5.4484122616084395E-2</v>
      </c>
      <c r="L11" s="44">
        <f>'2011 SA IO table_small (step 6)'!L11/'2011 SA IO table_small (step 6)'!L$19</f>
        <v>2.4527648908233668E-2</v>
      </c>
    </row>
    <row r="12" spans="1:12" x14ac:dyDescent="0.2">
      <c r="A12" s="99"/>
      <c r="B12" s="28" t="s">
        <v>170</v>
      </c>
      <c r="C12" s="27" t="s">
        <v>77</v>
      </c>
      <c r="D12" s="44">
        <f>'2011 SA IO table_small (step 6)'!D12/'2011 SA IO table_small (step 6)'!D$19</f>
        <v>0.12214263304183366</v>
      </c>
      <c r="E12" s="44">
        <f>'2011 SA IO table_small (step 6)'!E12/'2011 SA IO table_small (step 6)'!E$19</f>
        <v>0.11284011563037119</v>
      </c>
      <c r="F12" s="44">
        <f>'2011 SA IO table_small (step 6)'!F12/'2011 SA IO table_small (step 6)'!F$19</f>
        <v>4.7157604636038686E-2</v>
      </c>
      <c r="G12" s="44">
        <f>'2011 SA IO table_small (step 6)'!G12/'2011 SA IO table_small (step 6)'!G$19</f>
        <v>1.7441641743317721E-2</v>
      </c>
      <c r="H12" s="44">
        <f>'2011 SA IO table_small (step 6)'!H12/'2011 SA IO table_small (step 6)'!H$19</f>
        <v>4.7650766443550048E-2</v>
      </c>
      <c r="I12" s="44">
        <f>'2011 SA IO table_small (step 6)'!I12/'2011 SA IO table_small (step 6)'!I$19</f>
        <v>7.6170641556773486E-2</v>
      </c>
      <c r="J12" s="44">
        <f>'2011 SA IO table_small (step 6)'!J12/'2011 SA IO table_small (step 6)'!J$19</f>
        <v>8.3667930092643325E-2</v>
      </c>
      <c r="K12" s="44">
        <f>'2011 SA IO table_small (step 6)'!K12/'2011 SA IO table_small (step 6)'!K$19</f>
        <v>4.1385236500761646E-2</v>
      </c>
      <c r="L12" s="44">
        <f>'2011 SA IO table_small (step 6)'!L12/'2011 SA IO table_small (step 6)'!L$19</f>
        <v>6.0906756857790977E-2</v>
      </c>
    </row>
    <row r="13" spans="1:12" x14ac:dyDescent="0.2">
      <c r="A13" s="99"/>
      <c r="B13" s="28" t="s">
        <v>171</v>
      </c>
      <c r="C13" s="27" t="s">
        <v>77</v>
      </c>
      <c r="D13" s="44">
        <f>'2011 SA IO table_small (step 6)'!D13/'2011 SA IO table_small (step 6)'!D$19</f>
        <v>3.3154957335584025E-2</v>
      </c>
      <c r="E13" s="44">
        <f>'2011 SA IO table_small (step 6)'!E13/'2011 SA IO table_small (step 6)'!E$19</f>
        <v>4.7149868067586191E-2</v>
      </c>
      <c r="F13" s="44">
        <f>'2011 SA IO table_small (step 6)'!F13/'2011 SA IO table_small (step 6)'!F$19</f>
        <v>5.0296226792507885E-2</v>
      </c>
      <c r="G13" s="44">
        <f>'2011 SA IO table_small (step 6)'!G13/'2011 SA IO table_small (step 6)'!G$19</f>
        <v>3.8367849820363779E-2</v>
      </c>
      <c r="H13" s="44">
        <f>'2011 SA IO table_small (step 6)'!H13/'2011 SA IO table_small (step 6)'!H$19</f>
        <v>0.13467492595927491</v>
      </c>
      <c r="I13" s="44">
        <f>'2011 SA IO table_small (step 6)'!I13/'2011 SA IO table_small (step 6)'!I$19</f>
        <v>0.1523712029817286</v>
      </c>
      <c r="J13" s="44">
        <f>'2011 SA IO table_small (step 6)'!J13/'2011 SA IO table_small (step 6)'!J$19</f>
        <v>0.10995221944043941</v>
      </c>
      <c r="K13" s="44">
        <f>'2011 SA IO table_small (step 6)'!K13/'2011 SA IO table_small (step 6)'!K$19</f>
        <v>0.24059553949017676</v>
      </c>
      <c r="L13" s="44">
        <f>'2011 SA IO table_small (step 6)'!L13/'2011 SA IO table_small (step 6)'!L$19</f>
        <v>0.12005228947589514</v>
      </c>
    </row>
    <row r="14" spans="1:12" ht="22" x14ac:dyDescent="0.2">
      <c r="A14" s="99"/>
      <c r="B14" s="28" t="s">
        <v>172</v>
      </c>
      <c r="C14" s="27" t="s">
        <v>77</v>
      </c>
      <c r="D14" s="44">
        <f>'2011 SA IO table_small (step 6)'!D14/'2011 SA IO table_small (step 6)'!D$19</f>
        <v>1.7158563152615325E-2</v>
      </c>
      <c r="E14" s="44">
        <f>'2011 SA IO table_small (step 6)'!E14/'2011 SA IO table_small (step 6)'!E$19</f>
        <v>1.801230914941495E-2</v>
      </c>
      <c r="F14" s="44">
        <f>'2011 SA IO table_small (step 6)'!F14/'2011 SA IO table_small (step 6)'!F$19</f>
        <v>5.4427264267540486E-2</v>
      </c>
      <c r="G14" s="44">
        <f>'2011 SA IO table_small (step 6)'!G14/'2011 SA IO table_small (step 6)'!G$19</f>
        <v>9.4050373379982318E-4</v>
      </c>
      <c r="H14" s="44">
        <f>'2011 SA IO table_small (step 6)'!H14/'2011 SA IO table_small (step 6)'!H$19</f>
        <v>1.193113398930342E-2</v>
      </c>
      <c r="I14" s="44">
        <f>'2011 SA IO table_small (step 6)'!I14/'2011 SA IO table_small (step 6)'!I$19</f>
        <v>3.917365598349278E-3</v>
      </c>
      <c r="J14" s="44">
        <f>'2011 SA IO table_small (step 6)'!J14/'2011 SA IO table_small (step 6)'!J$19</f>
        <v>3.8624398117243851E-2</v>
      </c>
      <c r="K14" s="44">
        <f>'2011 SA IO table_small (step 6)'!K14/'2011 SA IO table_small (step 6)'!K$19</f>
        <v>3.0460147642093975E-2</v>
      </c>
      <c r="L14" s="44">
        <f>'2011 SA IO table_small (step 6)'!L14/'2011 SA IO table_small (step 6)'!L$19</f>
        <v>2.9420537955731227E-2</v>
      </c>
    </row>
    <row r="15" spans="1:12" ht="22" x14ac:dyDescent="0.2">
      <c r="A15" s="45" t="s">
        <v>152</v>
      </c>
      <c r="B15" s="28" t="s">
        <v>173</v>
      </c>
      <c r="C15" s="27" t="s">
        <v>77</v>
      </c>
      <c r="D15" s="44">
        <f>'2011 SA IO table_small (step 6)'!D15/'2011 SA IO table_small (step 6)'!D$19</f>
        <v>0.11844401924869979</v>
      </c>
      <c r="E15" s="44">
        <f>'2011 SA IO table_small (step 6)'!E15/'2011 SA IO table_small (step 6)'!E$19</f>
        <v>8.0149154320893007E-2</v>
      </c>
      <c r="F15" s="44">
        <f>'2011 SA IO table_small (step 6)'!F15/'2011 SA IO table_small (step 6)'!F$19</f>
        <v>0.16322961127662106</v>
      </c>
      <c r="G15" s="44">
        <f>'2011 SA IO table_small (step 6)'!G15/'2011 SA IO table_small (step 6)'!G$19</f>
        <v>0.11728551812350699</v>
      </c>
      <c r="H15" s="44">
        <f>'2011 SA IO table_small (step 6)'!H15/'2011 SA IO table_small (step 6)'!H$19</f>
        <v>0.10183230453790997</v>
      </c>
      <c r="I15" s="44">
        <f>'2011 SA IO table_small (step 6)'!I15/'2011 SA IO table_small (step 6)'!I$19</f>
        <v>3.8083717928305574E-2</v>
      </c>
      <c r="J15" s="44">
        <f>'2011 SA IO table_small (step 6)'!J15/'2011 SA IO table_small (step 6)'!J$19</f>
        <v>5.5065066675016767E-2</v>
      </c>
      <c r="K15" s="44">
        <f>'2011 SA IO table_small (step 6)'!K15/'2011 SA IO table_small (step 6)'!K$19</f>
        <v>2.6712637637726497E-2</v>
      </c>
      <c r="L15" s="44">
        <f>'2011 SA IO table_small (step 6)'!L15/'2011 SA IO table_small (step 6)'!L$19</f>
        <v>5.0347889960867677E-2</v>
      </c>
    </row>
    <row r="16" spans="1:12" ht="55" x14ac:dyDescent="0.2">
      <c r="A16" s="45" t="s">
        <v>153</v>
      </c>
      <c r="B16" s="28" t="s">
        <v>146</v>
      </c>
      <c r="C16" s="27" t="s">
        <v>77</v>
      </c>
      <c r="D16" s="44">
        <f>'2011 SA IO table_small (step 6)'!D16/'2011 SA IO table_small (step 6)'!D$19</f>
        <v>1.5916854101395927E-2</v>
      </c>
      <c r="E16" s="44">
        <f>'2011 SA IO table_small (step 6)'!E16/'2011 SA IO table_small (step 6)'!E$19</f>
        <v>7.638282033854419E-3</v>
      </c>
      <c r="F16" s="44">
        <f>'2011 SA IO table_small (step 6)'!F16/'2011 SA IO table_small (step 6)'!F$19</f>
        <v>1.7902611878641228E-2</v>
      </c>
      <c r="G16" s="44">
        <f>'2011 SA IO table_small (step 6)'!G16/'2011 SA IO table_small (step 6)'!G$19</f>
        <v>3.5362940390873351E-3</v>
      </c>
      <c r="H16" s="44">
        <f>'2011 SA IO table_small (step 6)'!H16/'2011 SA IO table_small (step 6)'!H$19</f>
        <v>1.1965849054556894E-2</v>
      </c>
      <c r="I16" s="44">
        <f>'2011 SA IO table_small (step 6)'!I16/'2011 SA IO table_small (step 6)'!I$19</f>
        <v>9.2003594658448679E-3</v>
      </c>
      <c r="J16" s="44">
        <f>'2011 SA IO table_small (step 6)'!J16/'2011 SA IO table_small (step 6)'!J$19</f>
        <v>2.3523065470895419E-2</v>
      </c>
      <c r="K16" s="44">
        <f>'2011 SA IO table_small (step 6)'!K16/'2011 SA IO table_small (step 6)'!K$19</f>
        <v>3.4748088784100953E-3</v>
      </c>
      <c r="L16" s="44">
        <f>'2011 SA IO table_small (step 6)'!L16/'2011 SA IO table_small (step 6)'!L$19</f>
        <v>1.7620720938065798E-2</v>
      </c>
    </row>
    <row r="17" spans="1:12" ht="22" x14ac:dyDescent="0.2">
      <c r="A17" s="45" t="s">
        <v>159</v>
      </c>
      <c r="B17" s="28" t="str">
        <f>'2011 SA value added (step 2)'!B8</f>
        <v>LABR: Labour compensation</v>
      </c>
      <c r="C17" s="27"/>
      <c r="D17" s="44">
        <f>'2011 SA IO table_small (step 6)'!D17/'2011 SA IO table_small (step 6)'!D$19</f>
        <v>0.12388367704959324</v>
      </c>
      <c r="E17" s="44">
        <f>'2011 SA IO table_small (step 6)'!E17/'2011 SA IO table_small (step 6)'!E$19</f>
        <v>0.20179612055675647</v>
      </c>
      <c r="F17" s="44">
        <f>'2011 SA IO table_small (step 6)'!F17/'2011 SA IO table_small (step 6)'!F$19</f>
        <v>0.14337599012029772</v>
      </c>
      <c r="G17" s="44">
        <f>'2011 SA IO table_small (step 6)'!G17/'2011 SA IO table_small (step 6)'!G$19</f>
        <v>0.17767056035212458</v>
      </c>
      <c r="H17" s="44">
        <f>'2011 SA IO table_small (step 6)'!H17/'2011 SA IO table_small (step 6)'!H$19</f>
        <v>0.13428655116675164</v>
      </c>
      <c r="I17" s="44">
        <f>'2011 SA IO table_small (step 6)'!I17/'2011 SA IO table_small (step 6)'!I$19</f>
        <v>0.27351140641546084</v>
      </c>
      <c r="J17" s="44">
        <f>'2011 SA IO table_small (step 6)'!J17/'2011 SA IO table_small (step 6)'!J$19</f>
        <v>0.16839338046391408</v>
      </c>
      <c r="K17" s="44">
        <f>'2011 SA IO table_small (step 6)'!K17/'2011 SA IO table_small (step 6)'!K$19</f>
        <v>0.21750329336320737</v>
      </c>
      <c r="L17" s="44">
        <f>'2011 SA IO table_small (step 6)'!L17/'2011 SA IO table_small (step 6)'!L$19</f>
        <v>0.45935040500449753</v>
      </c>
    </row>
    <row r="18" spans="1:12" ht="22" x14ac:dyDescent="0.2">
      <c r="B18" s="28" t="str">
        <f>'2011 SA value added (step 2)'!B9</f>
        <v>OTH_VA: Other value added</v>
      </c>
      <c r="C18" s="27"/>
      <c r="D18" s="44">
        <f>'2011 SA IO table_small (step 6)'!D18/'2011 SA IO table_small (step 6)'!D$19</f>
        <v>0.27995899266905583</v>
      </c>
      <c r="E18" s="44">
        <f>'2011 SA IO table_small (step 6)'!E18/'2011 SA IO table_small (step 6)'!E$19</f>
        <v>0.39380079483104302</v>
      </c>
      <c r="F18" s="44">
        <f>'2011 SA IO table_small (step 6)'!F18/'2011 SA IO table_small (step 6)'!F$19</f>
        <v>8.8816822550922894E-2</v>
      </c>
      <c r="G18" s="44">
        <f>'2011 SA IO table_small (step 6)'!G18/'2011 SA IO table_small (step 6)'!G$19</f>
        <v>0.36605345823222918</v>
      </c>
      <c r="H18" s="44">
        <f>'2011 SA IO table_small (step 6)'!H18/'2011 SA IO table_small (step 6)'!H$19</f>
        <v>0.16346022412914005</v>
      </c>
      <c r="I18" s="44">
        <f>'2011 SA IO table_small (step 6)'!I18/'2011 SA IO table_small (step 6)'!I$19</f>
        <v>0.30306903047872857</v>
      </c>
      <c r="J18" s="44">
        <f>'2011 SA IO table_small (step 6)'!J18/'2011 SA IO table_small (step 6)'!J$19</f>
        <v>0.32259207756477137</v>
      </c>
      <c r="K18" s="44">
        <f>'2011 SA IO table_small (step 6)'!K18/'2011 SA IO table_small (step 6)'!K$19</f>
        <v>0.31703139258664825</v>
      </c>
      <c r="L18" s="44">
        <f>'2011 SA IO table_small (step 6)'!L18/'2011 SA IO table_small (step 6)'!L$19</f>
        <v>0.16401275480906713</v>
      </c>
    </row>
    <row r="20" spans="1:12" ht="33" x14ac:dyDescent="0.2">
      <c r="A20" s="104" t="s">
        <v>160</v>
      </c>
      <c r="B20" s="79" t="s">
        <v>35</v>
      </c>
      <c r="C20" s="80"/>
      <c r="D20" s="25" t="s">
        <v>1</v>
      </c>
      <c r="E20" s="25" t="s">
        <v>166</v>
      </c>
      <c r="F20" s="25" t="s">
        <v>2</v>
      </c>
      <c r="G20" s="25" t="s">
        <v>167</v>
      </c>
      <c r="H20" s="25" t="s">
        <v>168</v>
      </c>
      <c r="I20" s="25" t="s">
        <v>169</v>
      </c>
      <c r="J20" s="25" t="s">
        <v>170</v>
      </c>
      <c r="K20" s="25" t="s">
        <v>171</v>
      </c>
      <c r="L20" s="25" t="s">
        <v>172</v>
      </c>
    </row>
    <row r="21" spans="1:12" ht="23" x14ac:dyDescent="0.2">
      <c r="A21" s="105"/>
      <c r="B21" s="26" t="s">
        <v>76</v>
      </c>
      <c r="C21" s="27" t="s">
        <v>77</v>
      </c>
      <c r="D21" s="27">
        <v>1</v>
      </c>
      <c r="E21" s="27">
        <v>2</v>
      </c>
      <c r="F21" s="27">
        <v>3</v>
      </c>
      <c r="G21" s="27">
        <v>4</v>
      </c>
      <c r="H21" s="27">
        <v>5</v>
      </c>
      <c r="I21" s="27">
        <v>6</v>
      </c>
      <c r="J21" s="27">
        <v>7</v>
      </c>
      <c r="K21" s="27">
        <v>8</v>
      </c>
      <c r="L21" s="27">
        <v>9</v>
      </c>
    </row>
    <row r="22" spans="1:12" x14ac:dyDescent="0.2">
      <c r="A22" s="105"/>
      <c r="B22" s="28" t="s">
        <v>1</v>
      </c>
      <c r="C22" s="27">
        <v>1</v>
      </c>
      <c r="D22" s="6">
        <f t="shared" ref="D22:L30" si="0">IF($C22=D$21,1,0)</f>
        <v>1</v>
      </c>
      <c r="E22" s="6">
        <f t="shared" si="0"/>
        <v>0</v>
      </c>
      <c r="F22" s="6">
        <f t="shared" si="0"/>
        <v>0</v>
      </c>
      <c r="G22" s="6">
        <f t="shared" si="0"/>
        <v>0</v>
      </c>
      <c r="H22" s="6">
        <f t="shared" si="0"/>
        <v>0</v>
      </c>
      <c r="I22" s="6">
        <f t="shared" si="0"/>
        <v>0</v>
      </c>
      <c r="J22" s="6">
        <f t="shared" si="0"/>
        <v>0</v>
      </c>
      <c r="K22" s="6">
        <f t="shared" si="0"/>
        <v>0</v>
      </c>
      <c r="L22" s="6">
        <f t="shared" si="0"/>
        <v>0</v>
      </c>
    </row>
    <row r="23" spans="1:12" x14ac:dyDescent="0.2">
      <c r="A23" s="105"/>
      <c r="B23" s="28" t="s">
        <v>166</v>
      </c>
      <c r="C23" s="27">
        <v>2</v>
      </c>
      <c r="D23" s="6">
        <f t="shared" si="0"/>
        <v>0</v>
      </c>
      <c r="E23" s="6">
        <f t="shared" si="0"/>
        <v>1</v>
      </c>
      <c r="F23" s="6">
        <f t="shared" si="0"/>
        <v>0</v>
      </c>
      <c r="G23" s="6">
        <f t="shared" si="0"/>
        <v>0</v>
      </c>
      <c r="H23" s="6">
        <f t="shared" si="0"/>
        <v>0</v>
      </c>
      <c r="I23" s="6">
        <f t="shared" si="0"/>
        <v>0</v>
      </c>
      <c r="J23" s="6">
        <f t="shared" si="0"/>
        <v>0</v>
      </c>
      <c r="K23" s="6">
        <f t="shared" si="0"/>
        <v>0</v>
      </c>
      <c r="L23" s="6">
        <f t="shared" si="0"/>
        <v>0</v>
      </c>
    </row>
    <row r="24" spans="1:12" x14ac:dyDescent="0.2">
      <c r="A24" s="105"/>
      <c r="B24" s="28" t="s">
        <v>2</v>
      </c>
      <c r="C24" s="27">
        <v>3</v>
      </c>
      <c r="D24" s="6">
        <f t="shared" si="0"/>
        <v>0</v>
      </c>
      <c r="E24" s="6">
        <f t="shared" si="0"/>
        <v>0</v>
      </c>
      <c r="F24" s="6">
        <f t="shared" si="0"/>
        <v>1</v>
      </c>
      <c r="G24" s="6">
        <f t="shared" si="0"/>
        <v>0</v>
      </c>
      <c r="H24" s="6">
        <f t="shared" si="0"/>
        <v>0</v>
      </c>
      <c r="I24" s="6">
        <f t="shared" si="0"/>
        <v>0</v>
      </c>
      <c r="J24" s="6">
        <f t="shared" si="0"/>
        <v>0</v>
      </c>
      <c r="K24" s="6">
        <f t="shared" si="0"/>
        <v>0</v>
      </c>
      <c r="L24" s="6">
        <f t="shared" si="0"/>
        <v>0</v>
      </c>
    </row>
    <row r="25" spans="1:12" x14ac:dyDescent="0.2">
      <c r="A25" s="105"/>
      <c r="B25" s="28" t="s">
        <v>167</v>
      </c>
      <c r="C25" s="27">
        <v>4</v>
      </c>
      <c r="D25" s="6">
        <f t="shared" si="0"/>
        <v>0</v>
      </c>
      <c r="E25" s="6">
        <f t="shared" si="0"/>
        <v>0</v>
      </c>
      <c r="F25" s="6">
        <f t="shared" si="0"/>
        <v>0</v>
      </c>
      <c r="G25" s="6">
        <f t="shared" si="0"/>
        <v>1</v>
      </c>
      <c r="H25" s="6">
        <f t="shared" si="0"/>
        <v>0</v>
      </c>
      <c r="I25" s="6">
        <f t="shared" si="0"/>
        <v>0</v>
      </c>
      <c r="J25" s="6">
        <f t="shared" si="0"/>
        <v>0</v>
      </c>
      <c r="K25" s="6">
        <f t="shared" si="0"/>
        <v>0</v>
      </c>
      <c r="L25" s="6">
        <f t="shared" si="0"/>
        <v>0</v>
      </c>
    </row>
    <row r="26" spans="1:12" x14ac:dyDescent="0.2">
      <c r="A26" s="105"/>
      <c r="B26" s="28" t="s">
        <v>168</v>
      </c>
      <c r="C26" s="27">
        <v>5</v>
      </c>
      <c r="D26" s="6">
        <f t="shared" si="0"/>
        <v>0</v>
      </c>
      <c r="E26" s="6">
        <f t="shared" si="0"/>
        <v>0</v>
      </c>
      <c r="F26" s="6">
        <f t="shared" si="0"/>
        <v>0</v>
      </c>
      <c r="G26" s="6">
        <f t="shared" si="0"/>
        <v>0</v>
      </c>
      <c r="H26" s="6">
        <f t="shared" si="0"/>
        <v>1</v>
      </c>
      <c r="I26" s="6">
        <f t="shared" si="0"/>
        <v>0</v>
      </c>
      <c r="J26" s="6">
        <f t="shared" si="0"/>
        <v>0</v>
      </c>
      <c r="K26" s="6">
        <f t="shared" si="0"/>
        <v>0</v>
      </c>
      <c r="L26" s="6">
        <f t="shared" si="0"/>
        <v>0</v>
      </c>
    </row>
    <row r="27" spans="1:12" x14ac:dyDescent="0.2">
      <c r="A27" s="105"/>
      <c r="B27" s="28" t="s">
        <v>169</v>
      </c>
      <c r="C27" s="27">
        <v>6</v>
      </c>
      <c r="D27" s="6">
        <f t="shared" si="0"/>
        <v>0</v>
      </c>
      <c r="E27" s="6">
        <f t="shared" si="0"/>
        <v>0</v>
      </c>
      <c r="F27" s="6">
        <f t="shared" si="0"/>
        <v>0</v>
      </c>
      <c r="G27" s="6">
        <f t="shared" si="0"/>
        <v>0</v>
      </c>
      <c r="H27" s="6">
        <f t="shared" si="0"/>
        <v>0</v>
      </c>
      <c r="I27" s="6">
        <f t="shared" si="0"/>
        <v>1</v>
      </c>
      <c r="J27" s="6">
        <f t="shared" si="0"/>
        <v>0</v>
      </c>
      <c r="K27" s="6">
        <f t="shared" si="0"/>
        <v>0</v>
      </c>
      <c r="L27" s="6">
        <f t="shared" si="0"/>
        <v>0</v>
      </c>
    </row>
    <row r="28" spans="1:12" x14ac:dyDescent="0.2">
      <c r="A28" s="105"/>
      <c r="B28" s="28" t="s">
        <v>170</v>
      </c>
      <c r="C28" s="27">
        <v>7</v>
      </c>
      <c r="D28" s="6">
        <f t="shared" si="0"/>
        <v>0</v>
      </c>
      <c r="E28" s="6">
        <f t="shared" si="0"/>
        <v>0</v>
      </c>
      <c r="F28" s="6">
        <f t="shared" si="0"/>
        <v>0</v>
      </c>
      <c r="G28" s="6">
        <f t="shared" si="0"/>
        <v>0</v>
      </c>
      <c r="H28" s="6">
        <f t="shared" si="0"/>
        <v>0</v>
      </c>
      <c r="I28" s="6">
        <f t="shared" si="0"/>
        <v>0</v>
      </c>
      <c r="J28" s="6">
        <f t="shared" si="0"/>
        <v>1</v>
      </c>
      <c r="K28" s="6">
        <f t="shared" si="0"/>
        <v>0</v>
      </c>
      <c r="L28" s="6">
        <f t="shared" si="0"/>
        <v>0</v>
      </c>
    </row>
    <row r="29" spans="1:12" x14ac:dyDescent="0.2">
      <c r="A29" s="105"/>
      <c r="B29" s="28" t="s">
        <v>171</v>
      </c>
      <c r="C29" s="27">
        <v>8</v>
      </c>
      <c r="D29" s="6">
        <f t="shared" si="0"/>
        <v>0</v>
      </c>
      <c r="E29" s="6">
        <f t="shared" si="0"/>
        <v>0</v>
      </c>
      <c r="F29" s="6">
        <f t="shared" si="0"/>
        <v>0</v>
      </c>
      <c r="G29" s="6">
        <f t="shared" si="0"/>
        <v>0</v>
      </c>
      <c r="H29" s="6">
        <f t="shared" si="0"/>
        <v>0</v>
      </c>
      <c r="I29" s="6">
        <f t="shared" si="0"/>
        <v>0</v>
      </c>
      <c r="J29" s="6">
        <f t="shared" si="0"/>
        <v>0</v>
      </c>
      <c r="K29" s="6">
        <f t="shared" si="0"/>
        <v>1</v>
      </c>
      <c r="L29" s="6">
        <f t="shared" si="0"/>
        <v>0</v>
      </c>
    </row>
    <row r="30" spans="1:12" ht="22" x14ac:dyDescent="0.2">
      <c r="A30" s="105"/>
      <c r="B30" s="28" t="s">
        <v>172</v>
      </c>
      <c r="C30" s="27">
        <v>9</v>
      </c>
      <c r="D30" s="6">
        <f t="shared" si="0"/>
        <v>0</v>
      </c>
      <c r="E30" s="6">
        <f t="shared" si="0"/>
        <v>0</v>
      </c>
      <c r="F30" s="6">
        <f t="shared" si="0"/>
        <v>0</v>
      </c>
      <c r="G30" s="6">
        <f t="shared" si="0"/>
        <v>0</v>
      </c>
      <c r="H30" s="6">
        <f t="shared" si="0"/>
        <v>0</v>
      </c>
      <c r="I30" s="6">
        <f t="shared" si="0"/>
        <v>0</v>
      </c>
      <c r="J30" s="6">
        <f t="shared" si="0"/>
        <v>0</v>
      </c>
      <c r="K30" s="6">
        <f t="shared" si="0"/>
        <v>0</v>
      </c>
      <c r="L30" s="6">
        <f t="shared" si="0"/>
        <v>1</v>
      </c>
    </row>
  </sheetData>
  <mergeCells count="10">
    <mergeCell ref="A6:A14"/>
    <mergeCell ref="B1:C1"/>
    <mergeCell ref="B2:C2"/>
    <mergeCell ref="B20:C20"/>
    <mergeCell ref="D1:L1"/>
    <mergeCell ref="D2:L2"/>
    <mergeCell ref="B3:C3"/>
    <mergeCell ref="D3:L3"/>
    <mergeCell ref="B4:C4"/>
    <mergeCell ref="A20:A30"/>
  </mergeCells>
  <pageMargins left="0.7" right="0.7" top="0.75" bottom="0.75" header="0.3" footer="0.3"/>
  <pageSetup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zoomScale="129" zoomScaleNormal="129" zoomScalePageLayoutView="129" workbookViewId="0">
      <selection activeCell="J15" sqref="J15"/>
    </sheetView>
  </sheetViews>
  <sheetFormatPr baseColWidth="10" defaultColWidth="8.83203125" defaultRowHeight="15" x14ac:dyDescent="0.2"/>
  <sheetData>
    <row r="1" spans="1:12" x14ac:dyDescent="0.2">
      <c r="A1" s="36"/>
      <c r="B1" s="100" t="s">
        <v>31</v>
      </c>
      <c r="C1" s="101"/>
      <c r="D1" s="102" t="s">
        <v>32</v>
      </c>
      <c r="E1" s="103"/>
      <c r="F1" s="103"/>
      <c r="G1" s="103"/>
      <c r="H1" s="103"/>
      <c r="I1" s="103"/>
      <c r="J1" s="103"/>
      <c r="K1" s="103"/>
      <c r="L1" s="103"/>
    </row>
    <row r="2" spans="1:12" x14ac:dyDescent="0.2">
      <c r="A2" s="37"/>
      <c r="B2" s="92" t="s">
        <v>33</v>
      </c>
      <c r="C2" s="93"/>
      <c r="D2" s="81" t="s">
        <v>34</v>
      </c>
      <c r="E2" s="82"/>
      <c r="F2" s="82"/>
      <c r="G2" s="82"/>
      <c r="H2" s="82"/>
      <c r="I2" s="82"/>
      <c r="J2" s="82"/>
      <c r="K2" s="82"/>
      <c r="L2" s="82"/>
    </row>
    <row r="3" spans="1:12" x14ac:dyDescent="0.2">
      <c r="A3" s="37"/>
      <c r="B3" s="89"/>
      <c r="C3" s="90"/>
      <c r="D3" s="89" t="s">
        <v>150</v>
      </c>
      <c r="E3" s="90"/>
      <c r="F3" s="90"/>
      <c r="G3" s="90"/>
      <c r="H3" s="90"/>
      <c r="I3" s="90"/>
      <c r="J3" s="90"/>
      <c r="K3" s="90"/>
      <c r="L3" s="90"/>
    </row>
    <row r="4" spans="1:12" ht="33" x14ac:dyDescent="0.2">
      <c r="A4" s="37"/>
      <c r="B4" s="79" t="s">
        <v>35</v>
      </c>
      <c r="C4" s="80"/>
      <c r="D4" s="25" t="s">
        <v>1</v>
      </c>
      <c r="E4" s="25" t="s">
        <v>166</v>
      </c>
      <c r="F4" s="25" t="s">
        <v>2</v>
      </c>
      <c r="G4" s="25" t="s">
        <v>167</v>
      </c>
      <c r="H4" s="25" t="s">
        <v>168</v>
      </c>
      <c r="I4" s="25" t="s">
        <v>169</v>
      </c>
      <c r="J4" s="25" t="s">
        <v>170</v>
      </c>
      <c r="K4" s="25" t="s">
        <v>171</v>
      </c>
      <c r="L4" s="25" t="s">
        <v>172</v>
      </c>
    </row>
    <row r="5" spans="1:12" ht="34" x14ac:dyDescent="0.2">
      <c r="A5" s="37"/>
      <c r="B5" s="26" t="s">
        <v>76</v>
      </c>
      <c r="C5" s="27" t="s">
        <v>77</v>
      </c>
      <c r="D5" s="27" t="s">
        <v>77</v>
      </c>
      <c r="E5" s="27" t="s">
        <v>77</v>
      </c>
      <c r="F5" s="27" t="s">
        <v>77</v>
      </c>
      <c r="G5" s="27" t="s">
        <v>77</v>
      </c>
      <c r="H5" s="27" t="s">
        <v>77</v>
      </c>
      <c r="I5" s="27" t="s">
        <v>77</v>
      </c>
      <c r="J5" s="27" t="s">
        <v>77</v>
      </c>
      <c r="K5" s="27" t="s">
        <v>77</v>
      </c>
      <c r="L5" s="27" t="s">
        <v>77</v>
      </c>
    </row>
    <row r="6" spans="1:12" x14ac:dyDescent="0.2">
      <c r="A6" s="98" t="s">
        <v>151</v>
      </c>
      <c r="B6" s="28" t="s">
        <v>1</v>
      </c>
      <c r="C6" s="27" t="s">
        <v>77</v>
      </c>
      <c r="D6" s="44">
        <f t="array" ref="D6:L14">MINVERSE('2011 SA tech (step 7)'!D22:L30-'2011 SA tech (step 7)'!D6:L14)</f>
        <v>1.033625800167377</v>
      </c>
      <c r="E6" s="44">
        <v>6.1736504866589745E-3</v>
      </c>
      <c r="F6" s="44">
        <v>6.948332445214242E-2</v>
      </c>
      <c r="G6" s="44">
        <v>2.8765698650755536E-3</v>
      </c>
      <c r="H6" s="44">
        <v>1.7713824299433922E-2</v>
      </c>
      <c r="I6" s="44">
        <v>8.5401853937742932E-3</v>
      </c>
      <c r="J6" s="44">
        <v>8.2914119897694732E-3</v>
      </c>
      <c r="K6" s="44">
        <v>5.5821395182844577E-3</v>
      </c>
      <c r="L6" s="44">
        <v>8.3839130668922311E-3</v>
      </c>
    </row>
    <row r="7" spans="1:12" x14ac:dyDescent="0.2">
      <c r="A7" s="99"/>
      <c r="B7" s="28" t="s">
        <v>166</v>
      </c>
      <c r="C7" s="27" t="s">
        <v>77</v>
      </c>
      <c r="D7" s="44">
        <v>3.6613309725402977E-2</v>
      </c>
      <c r="E7" s="44">
        <v>1.0292188144849261</v>
      </c>
      <c r="F7" s="44">
        <v>0.12834997544738808</v>
      </c>
      <c r="G7" s="44">
        <v>0.13541639348147919</v>
      </c>
      <c r="H7" s="44">
        <v>6.7605716379981112E-2</v>
      </c>
      <c r="I7" s="44">
        <v>1.779216845438646E-2</v>
      </c>
      <c r="J7" s="44">
        <v>2.1771687827679864E-2</v>
      </c>
      <c r="K7" s="44">
        <v>1.3971660083250447E-2</v>
      </c>
      <c r="L7" s="44">
        <v>1.718473639434941E-2</v>
      </c>
    </row>
    <row r="8" spans="1:12" ht="22" x14ac:dyDescent="0.2">
      <c r="A8" s="99"/>
      <c r="B8" s="28" t="s">
        <v>2</v>
      </c>
      <c r="C8" s="27" t="s">
        <v>77</v>
      </c>
      <c r="D8" s="44">
        <v>0.26361391393980943</v>
      </c>
      <c r="E8" s="44">
        <v>0.10940499695841187</v>
      </c>
      <c r="F8" s="44">
        <v>1.2678270759216668</v>
      </c>
      <c r="G8" s="44">
        <v>5.0075893390070028E-2</v>
      </c>
      <c r="H8" s="44">
        <v>0.31992109597628732</v>
      </c>
      <c r="I8" s="44">
        <v>0.14596517827342564</v>
      </c>
      <c r="J8" s="44">
        <v>0.14692262562123976</v>
      </c>
      <c r="K8" s="44">
        <v>9.5434105544752179E-2</v>
      </c>
      <c r="L8" s="44">
        <v>0.10053113791210654</v>
      </c>
    </row>
    <row r="9" spans="1:12" x14ac:dyDescent="0.2">
      <c r="A9" s="99"/>
      <c r="B9" s="28" t="s">
        <v>167</v>
      </c>
      <c r="C9" s="27" t="s">
        <v>77</v>
      </c>
      <c r="D9" s="44">
        <v>3.0288853870835675E-2</v>
      </c>
      <c r="E9" s="44">
        <v>4.5233358966589421E-2</v>
      </c>
      <c r="F9" s="44">
        <v>4.0919510734690176E-2</v>
      </c>
      <c r="G9" s="44">
        <v>1.1369083858984974</v>
      </c>
      <c r="H9" s="44">
        <v>2.3160579697363216E-2</v>
      </c>
      <c r="I9" s="44">
        <v>2.4663579437262325E-2</v>
      </c>
      <c r="J9" s="44">
        <v>2.1573568510819003E-2</v>
      </c>
      <c r="K9" s="44">
        <v>3.161312941413176E-2</v>
      </c>
      <c r="L9" s="44">
        <v>1.655016248277031E-2</v>
      </c>
    </row>
    <row r="10" spans="1:12" ht="22" x14ac:dyDescent="0.2">
      <c r="A10" s="99"/>
      <c r="B10" s="28" t="s">
        <v>168</v>
      </c>
      <c r="C10" s="27" t="s">
        <v>77</v>
      </c>
      <c r="D10" s="44">
        <v>1.0249501629119976E-2</v>
      </c>
      <c r="E10" s="44">
        <v>1.3871837342471976E-2</v>
      </c>
      <c r="F10" s="44">
        <v>1.4581444316654304E-2</v>
      </c>
      <c r="G10" s="44">
        <v>5.7378392896494188E-3</v>
      </c>
      <c r="H10" s="44">
        <v>1.0701738836555457</v>
      </c>
      <c r="I10" s="44">
        <v>9.031910294395349E-3</v>
      </c>
      <c r="J10" s="44">
        <v>3.5737701996006822E-2</v>
      </c>
      <c r="K10" s="44">
        <v>1.9371322323903685E-2</v>
      </c>
      <c r="L10" s="44">
        <v>1.0051098455238903E-2</v>
      </c>
    </row>
    <row r="11" spans="1:12" x14ac:dyDescent="0.2">
      <c r="A11" s="99"/>
      <c r="B11" s="28" t="s">
        <v>169</v>
      </c>
      <c r="C11" s="27" t="s">
        <v>77</v>
      </c>
      <c r="D11" s="44">
        <v>0.13072142034091769</v>
      </c>
      <c r="E11" s="44">
        <v>6.1990430935165403E-2</v>
      </c>
      <c r="F11" s="44">
        <v>0.15983412256136051</v>
      </c>
      <c r="G11" s="44">
        <v>6.0883952428805392E-2</v>
      </c>
      <c r="H11" s="44">
        <v>0.16811345824917853</v>
      </c>
      <c r="I11" s="44">
        <v>1.0850847561828814</v>
      </c>
      <c r="J11" s="44">
        <v>0.13064694513375166</v>
      </c>
      <c r="K11" s="44">
        <v>9.9613541714141954E-2</v>
      </c>
      <c r="L11" s="44">
        <v>5.8881554337966838E-2</v>
      </c>
    </row>
    <row r="12" spans="1:12" x14ac:dyDescent="0.2">
      <c r="A12" s="99"/>
      <c r="B12" s="28" t="s">
        <v>170</v>
      </c>
      <c r="C12" s="27" t="s">
        <v>77</v>
      </c>
      <c r="D12" s="44">
        <v>0.17659275047741313</v>
      </c>
      <c r="E12" s="44">
        <v>0.14749476263773037</v>
      </c>
      <c r="F12" s="44">
        <v>0.11814140930488375</v>
      </c>
      <c r="G12" s="44">
        <v>5.1562962032658699E-2</v>
      </c>
      <c r="H12" s="44">
        <v>0.11270324374244495</v>
      </c>
      <c r="I12" s="44">
        <v>0.11508667289007093</v>
      </c>
      <c r="J12" s="44">
        <v>1.1297412987695885</v>
      </c>
      <c r="K12" s="44">
        <v>8.2619746409393416E-2</v>
      </c>
      <c r="L12" s="44">
        <v>9.281734296516625E-2</v>
      </c>
    </row>
    <row r="13" spans="1:12" x14ac:dyDescent="0.2">
      <c r="A13" s="99"/>
      <c r="B13" s="28" t="s">
        <v>171</v>
      </c>
      <c r="C13" s="27" t="s">
        <v>77</v>
      </c>
      <c r="D13" s="44">
        <v>0.12718808236316528</v>
      </c>
      <c r="E13" s="44">
        <v>0.11553782901442028</v>
      </c>
      <c r="F13" s="44">
        <v>0.16229611000040275</v>
      </c>
      <c r="G13" s="44">
        <v>9.1843410412624268E-2</v>
      </c>
      <c r="H13" s="44">
        <v>0.27451213907664307</v>
      </c>
      <c r="I13" s="44">
        <v>0.25243362504270539</v>
      </c>
      <c r="J13" s="44">
        <v>0.21839499906520557</v>
      </c>
      <c r="K13" s="44">
        <v>1.3695584058614041</v>
      </c>
      <c r="L13" s="44">
        <v>0.20145057599518804</v>
      </c>
    </row>
    <row r="14" spans="1:12" ht="33" x14ac:dyDescent="0.2">
      <c r="A14" s="99"/>
      <c r="B14" s="28" t="s">
        <v>172</v>
      </c>
      <c r="C14" s="27" t="s">
        <v>77</v>
      </c>
      <c r="D14" s="44">
        <v>4.5437416228036764E-2</v>
      </c>
      <c r="E14" s="44">
        <v>3.5304926901156934E-2</v>
      </c>
      <c r="F14" s="44">
        <v>8.5365255608371271E-2</v>
      </c>
      <c r="G14" s="44">
        <v>1.1724332219845734E-2</v>
      </c>
      <c r="H14" s="44">
        <v>4.6464631041878535E-2</v>
      </c>
      <c r="I14" s="44">
        <v>2.5683059895205976E-2</v>
      </c>
      <c r="J14" s="44">
        <v>6.1589412085720982E-2</v>
      </c>
      <c r="K14" s="44">
        <v>5.2649812436532606E-2</v>
      </c>
      <c r="L14" s="44">
        <v>1.0468101197179029</v>
      </c>
    </row>
  </sheetData>
  <mergeCells count="8">
    <mergeCell ref="D1:L1"/>
    <mergeCell ref="D2:L2"/>
    <mergeCell ref="D3:L3"/>
    <mergeCell ref="A6:A14"/>
    <mergeCell ref="B4:C4"/>
    <mergeCell ref="B1:C1"/>
    <mergeCell ref="B2:C2"/>
    <mergeCell ref="B3:C3"/>
  </mergeCells>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Cover </vt:lpstr>
      <vt:lpstr>2011 SA full table (step 1)</vt:lpstr>
      <vt:lpstr>2011 SA value added (step 2)</vt:lpstr>
      <vt:lpstr>2011 SA Employment (step 3)</vt:lpstr>
      <vt:lpstr>Reclassification (step 4)</vt:lpstr>
      <vt:lpstr>2011 SA dim2 (step 5)</vt:lpstr>
      <vt:lpstr>2011 SA IO table_small (step 6)</vt:lpstr>
      <vt:lpstr>2011 SA tech (step 7)</vt:lpstr>
      <vt:lpstr>2011 SA output mult (step 8)</vt:lpstr>
      <vt:lpstr>SA multipliers (steps 9 and 10)</vt:lpstr>
      <vt:lpstr>Generic example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2016-02-25T15:22:10Z</dcterms:created>
  <dcterms:modified xsi:type="dcterms:W3CDTF">2017-12-12T22:13:33Z</dcterms:modified>
</cp:coreProperties>
</file>